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7740" yWindow="90" windowWidth="8535" windowHeight="6015" tabRatio="859" firstSheet="9" activeTab="22"/>
  </bookViews>
  <sheets>
    <sheet name="1" sheetId="98" r:id="rId1"/>
    <sheet name="2 " sheetId="126" r:id="rId2"/>
    <sheet name=" تابع (2)" sheetId="127" r:id="rId3"/>
    <sheet name="3" sheetId="109" r:id="rId4"/>
    <sheet name="تابع3" sheetId="107" r:id="rId5"/>
    <sheet name="4" sheetId="99" r:id="rId6"/>
    <sheet name="5" sheetId="81" r:id="rId7"/>
    <sheet name="33333333" sheetId="100" state="hidden" r:id="rId8"/>
    <sheet name="6" sheetId="101" r:id="rId9"/>
    <sheet name="7 " sheetId="129" r:id="rId10"/>
    <sheet name="8" sheetId="132" r:id="rId11"/>
    <sheet name="9" sheetId="96" r:id="rId12"/>
    <sheet name="10" sheetId="86" r:id="rId13"/>
    <sheet name="11" sheetId="76" r:id="rId14"/>
    <sheet name="12" sheetId="83" r:id="rId15"/>
    <sheet name="13" sheetId="105" r:id="rId16"/>
    <sheet name="14" sheetId="97" r:id="rId17"/>
    <sheet name="15" sheetId="114" r:id="rId18"/>
    <sheet name="16" sheetId="112" r:id="rId19"/>
    <sheet name="17" sheetId="120" r:id="rId20"/>
    <sheet name="18" sheetId="121" r:id="rId21"/>
    <sheet name="19" sheetId="122" r:id="rId22"/>
    <sheet name="21&amp;20" sheetId="125" r:id="rId23"/>
    <sheet name="23&amp;22" sheetId="108" r:id="rId24"/>
    <sheet name="25&amp;24" sheetId="116" r:id="rId25"/>
    <sheet name="26" sheetId="106" r:id="rId26"/>
    <sheet name="27" sheetId="130" r:id="rId27"/>
    <sheet name="28" sheetId="118" r:id="rId28"/>
    <sheet name="29" sheetId="92" r:id="rId29"/>
    <sheet name="30" sheetId="131" r:id="rId30"/>
    <sheet name="32&amp;31" sheetId="133" r:id="rId31"/>
    <sheet name="34&amp;33" sheetId="134" r:id="rId32"/>
    <sheet name="36&amp;35" sheetId="135" r:id="rId33"/>
    <sheet name="37" sheetId="136" r:id="rId34"/>
    <sheet name="38" sheetId="137" r:id="rId35"/>
    <sheet name="39" sheetId="140" r:id="rId36"/>
    <sheet name="40" sheetId="138" r:id="rId37"/>
    <sheet name="41" sheetId="139" r:id="rId38"/>
    <sheet name="42" sheetId="87" r:id="rId39"/>
    <sheet name="00" sheetId="123" state="hidden" r:id="rId40"/>
    <sheet name="000" sheetId="124" state="hidden" r:id="rId41"/>
    <sheet name="43" sheetId="119" r:id="rId42"/>
    <sheet name="16666666" sheetId="85" state="hidden" r:id="rId43"/>
    <sheet name="ورقة1" sheetId="128" r:id="rId44"/>
  </sheets>
  <definedNames>
    <definedName name="_xlnm.Print_Area" localSheetId="2">' تابع (2)'!$A$1:$H$36</definedName>
    <definedName name="_xlnm.Print_Area" localSheetId="39">'00'!$A$1:$G$26</definedName>
    <definedName name="_xlnm.Print_Area" localSheetId="40">'000'!$A$1:$C$23</definedName>
    <definedName name="_xlnm.Print_Area" localSheetId="0">'1'!$A$1:$AA$36</definedName>
    <definedName name="_xlnm.Print_Area" localSheetId="12">'10'!$A$1:$F$36</definedName>
    <definedName name="_xlnm.Print_Area" localSheetId="13">'11'!$A$1:$E$37</definedName>
    <definedName name="_xlnm.Print_Area" localSheetId="14">'12'!$A$1:$I$39</definedName>
    <definedName name="_xlnm.Print_Area" localSheetId="15">'13'!$A$1:$E$39</definedName>
    <definedName name="_xlnm.Print_Area" localSheetId="16">'14'!$A$1:$K$42</definedName>
    <definedName name="_xlnm.Print_Area" localSheetId="17">'15'!$A$1:$D$34</definedName>
    <definedName name="_xlnm.Print_Area" localSheetId="18">'16'!$A$1:$G$34</definedName>
    <definedName name="_xlnm.Print_Area" localSheetId="42">'16666666'!$A$1:$D$333</definedName>
    <definedName name="_xlnm.Print_Area" localSheetId="19">'17'!$A$1:$E$36</definedName>
    <definedName name="_xlnm.Print_Area" localSheetId="20">'18'!$A$1:$E$31</definedName>
    <definedName name="_xlnm.Print_Area" localSheetId="21">'19'!$A$1:$E$30</definedName>
    <definedName name="_xlnm.Print_Area" localSheetId="1">'2 '!$A$1:$AA$38</definedName>
    <definedName name="_xlnm.Print_Area" localSheetId="22">'21&amp;20'!$A$1:$F$44</definedName>
    <definedName name="_xlnm.Print_Area" localSheetId="23">'23&amp;22'!$A$1:$E$40</definedName>
    <definedName name="_xlnm.Print_Area" localSheetId="24">'25&amp;24'!$A$1:$E$40</definedName>
    <definedName name="_xlnm.Print_Area" localSheetId="25">'26'!$A$1:$J$37</definedName>
    <definedName name="_xlnm.Print_Area" localSheetId="26">'27'!$A$1:$K$35</definedName>
    <definedName name="_xlnm.Print_Area" localSheetId="27">'28'!$A$1:$E$368</definedName>
    <definedName name="_xlnm.Print_Area" localSheetId="28">'29'!$A$1:$K$27</definedName>
    <definedName name="_xlnm.Print_Area" localSheetId="3">'3'!$A$1:$CF$39</definedName>
    <definedName name="_xlnm.Print_Area" localSheetId="29">'30'!$A$1:$P$35</definedName>
    <definedName name="_xlnm.Print_Area" localSheetId="30">'32&amp;31'!$A$1:$G$44</definedName>
    <definedName name="_xlnm.Print_Area" localSheetId="7">'33333333'!$A$1:$U$25</definedName>
    <definedName name="_xlnm.Print_Area" localSheetId="31">'34&amp;33'!$A$1:$E$40</definedName>
    <definedName name="_xlnm.Print_Area" localSheetId="32">'36&amp;35'!$A$1:$E$40</definedName>
    <definedName name="_xlnm.Print_Area" localSheetId="33">'37'!$A$1:$J$38</definedName>
    <definedName name="_xlnm.Print_Area" localSheetId="34">'38'!$A$1:$K$35</definedName>
    <definedName name="_xlnm.Print_Area" localSheetId="35">'39'!$A$1:$E$774</definedName>
    <definedName name="_xlnm.Print_Area" localSheetId="5">'4'!$A$1:$X$34</definedName>
    <definedName name="_xlnm.Print_Area" localSheetId="36">'40'!$A$1:$K$28</definedName>
    <definedName name="_xlnm.Print_Area" localSheetId="37">'41'!$A$1:$O$38</definedName>
    <definedName name="_xlnm.Print_Area" localSheetId="38">'42'!$A$1:$I$35</definedName>
    <definedName name="_xlnm.Print_Area" localSheetId="41">'43'!$A$1:$B$26</definedName>
    <definedName name="_xlnm.Print_Area" localSheetId="6">'5'!$A$1:$X$34</definedName>
    <definedName name="_xlnm.Print_Area" localSheetId="8">'6'!$A$1:$E$35</definedName>
    <definedName name="_xlnm.Print_Area" localSheetId="9">'7 '!$A$1:$G$34</definedName>
    <definedName name="_xlnm.Print_Area" localSheetId="10">'8'!$A$1:$H$35</definedName>
    <definedName name="_xlnm.Print_Area" localSheetId="11">'9'!$A$1:$E$35</definedName>
    <definedName name="_xlnm.Print_Area" localSheetId="4">تابع3!$A$1:$AC$39</definedName>
  </definedNames>
  <calcPr calcId="124519"/>
</workbook>
</file>

<file path=xl/calcChain.xml><?xml version="1.0" encoding="utf-8"?>
<calcChain xmlns="http://schemas.openxmlformats.org/spreadsheetml/2006/main">
  <c r="B14" i="119"/>
  <c r="O6" i="139"/>
  <c r="O7"/>
  <c r="O8"/>
  <c r="O9"/>
  <c r="O10"/>
  <c r="O11"/>
  <c r="O12"/>
  <c r="O13"/>
  <c r="O14"/>
  <c r="O15"/>
  <c r="O16"/>
  <c r="O17"/>
  <c r="O18"/>
  <c r="O19"/>
  <c r="O20"/>
  <c r="O22"/>
  <c r="O23"/>
  <c r="O24"/>
  <c r="O25"/>
  <c r="O26"/>
  <c r="O27"/>
  <c r="O5"/>
  <c r="V22" i="81"/>
  <c r="W22"/>
  <c r="X22"/>
  <c r="R22"/>
  <c r="S22"/>
  <c r="T22"/>
  <c r="N22"/>
  <c r="O22"/>
  <c r="P22"/>
  <c r="Q22" s="1"/>
  <c r="J22"/>
  <c r="K22"/>
  <c r="L22"/>
  <c r="M22" s="1"/>
  <c r="F22"/>
  <c r="G22"/>
  <c r="B22"/>
  <c r="C22"/>
  <c r="D22"/>
  <c r="U23" i="83"/>
  <c r="U24"/>
  <c r="U25"/>
  <c r="U26"/>
  <c r="U27"/>
  <c r="U12"/>
  <c r="U13"/>
  <c r="U14"/>
  <c r="U15"/>
  <c r="U16"/>
  <c r="U17"/>
  <c r="U18"/>
  <c r="U19"/>
  <c r="U20"/>
  <c r="U21"/>
  <c r="U11"/>
  <c r="T9"/>
  <c r="U6"/>
  <c r="U7"/>
  <c r="U8"/>
  <c r="U5"/>
  <c r="S12"/>
  <c r="S13"/>
  <c r="S14"/>
  <c r="S15"/>
  <c r="S16"/>
  <c r="S17"/>
  <c r="S18"/>
  <c r="S19"/>
  <c r="S20"/>
  <c r="S21"/>
  <c r="S11"/>
  <c r="S9"/>
  <c r="S26"/>
  <c r="H20"/>
  <c r="D26" i="101"/>
  <c r="G25" i="129"/>
  <c r="F25"/>
  <c r="E25"/>
  <c r="K61"/>
  <c r="N59"/>
  <c r="H59"/>
  <c r="H57"/>
  <c r="J55"/>
  <c r="H55"/>
  <c r="J48"/>
  <c r="J46"/>
  <c r="H46"/>
  <c r="K26" i="139"/>
  <c r="L26"/>
  <c r="D27"/>
  <c r="G27"/>
  <c r="J27"/>
  <c r="M26" l="1"/>
  <c r="E411" i="140"/>
  <c r="E412"/>
  <c r="E413"/>
  <c r="E414"/>
  <c r="E415"/>
  <c r="E416"/>
  <c r="E417"/>
  <c r="E418"/>
  <c r="E419"/>
  <c r="E420"/>
  <c r="E421"/>
  <c r="E422"/>
  <c r="E80" l="1"/>
  <c r="I6" i="136" l="1"/>
  <c r="I7"/>
  <c r="I8"/>
  <c r="I9"/>
  <c r="I10"/>
  <c r="I11"/>
  <c r="I12"/>
  <c r="I13"/>
  <c r="I14"/>
  <c r="I15"/>
  <c r="I16"/>
  <c r="I17"/>
  <c r="I18"/>
  <c r="I19"/>
  <c r="I20"/>
  <c r="I22"/>
  <c r="I23"/>
  <c r="I24"/>
  <c r="I25"/>
  <c r="I26"/>
  <c r="I27"/>
  <c r="I5"/>
  <c r="K6" i="92" l="1"/>
  <c r="K7"/>
  <c r="K8"/>
  <c r="K9"/>
  <c r="K10"/>
  <c r="K11"/>
  <c r="K12"/>
  <c r="K13"/>
  <c r="K14"/>
  <c r="K15"/>
  <c r="K16"/>
  <c r="K17"/>
  <c r="K5"/>
  <c r="J17"/>
  <c r="E755" i="140" l="1"/>
  <c r="E756"/>
  <c r="E757"/>
  <c r="E758"/>
  <c r="E759"/>
  <c r="E760"/>
  <c r="E761"/>
  <c r="E762"/>
  <c r="E763"/>
  <c r="E764"/>
  <c r="E765"/>
  <c r="E754"/>
  <c r="D755"/>
  <c r="D756"/>
  <c r="D757"/>
  <c r="D758"/>
  <c r="D759"/>
  <c r="D760"/>
  <c r="D761"/>
  <c r="D762"/>
  <c r="D763"/>
  <c r="D765"/>
  <c r="D754"/>
  <c r="E737"/>
  <c r="E738"/>
  <c r="E739"/>
  <c r="E740"/>
  <c r="E741"/>
  <c r="E742"/>
  <c r="E743"/>
  <c r="E744"/>
  <c r="E745"/>
  <c r="E747"/>
  <c r="E736"/>
  <c r="D737"/>
  <c r="D738"/>
  <c r="D739"/>
  <c r="D740"/>
  <c r="D741"/>
  <c r="D742"/>
  <c r="D743"/>
  <c r="D744"/>
  <c r="D745"/>
  <c r="D747"/>
  <c r="D736"/>
  <c r="E712"/>
  <c r="E713"/>
  <c r="E714"/>
  <c r="E715"/>
  <c r="E716"/>
  <c r="E717"/>
  <c r="E718"/>
  <c r="E719"/>
  <c r="E720"/>
  <c r="E722"/>
  <c r="E711"/>
  <c r="D712"/>
  <c r="D713"/>
  <c r="D714"/>
  <c r="D715"/>
  <c r="D716"/>
  <c r="D717"/>
  <c r="D718"/>
  <c r="D719"/>
  <c r="D720"/>
  <c r="D721"/>
  <c r="D722"/>
  <c r="D711"/>
  <c r="E694"/>
  <c r="E695"/>
  <c r="E696"/>
  <c r="E697"/>
  <c r="E698"/>
  <c r="E699"/>
  <c r="E700"/>
  <c r="E701"/>
  <c r="E702"/>
  <c r="E704"/>
  <c r="E693"/>
  <c r="D694"/>
  <c r="D695"/>
  <c r="D696"/>
  <c r="D697"/>
  <c r="D698"/>
  <c r="D699"/>
  <c r="D700"/>
  <c r="D701"/>
  <c r="D702"/>
  <c r="D704"/>
  <c r="D693"/>
  <c r="E669"/>
  <c r="E670"/>
  <c r="E671"/>
  <c r="E672"/>
  <c r="E673"/>
  <c r="E674"/>
  <c r="E675"/>
  <c r="E676"/>
  <c r="E677"/>
  <c r="E678"/>
  <c r="E679"/>
  <c r="E680"/>
  <c r="E668"/>
  <c r="D669"/>
  <c r="D670"/>
  <c r="D671"/>
  <c r="D672"/>
  <c r="D673"/>
  <c r="D674"/>
  <c r="D675"/>
  <c r="D676"/>
  <c r="D677"/>
  <c r="D679"/>
  <c r="D668"/>
  <c r="E651"/>
  <c r="E652"/>
  <c r="E653"/>
  <c r="E654"/>
  <c r="E655"/>
  <c r="E656"/>
  <c r="E657"/>
  <c r="E658"/>
  <c r="E659"/>
  <c r="E661"/>
  <c r="E650"/>
  <c r="D651"/>
  <c r="D652"/>
  <c r="D653"/>
  <c r="D654"/>
  <c r="D655"/>
  <c r="D656"/>
  <c r="D657"/>
  <c r="D658"/>
  <c r="D659"/>
  <c r="D661"/>
  <c r="D650"/>
  <c r="E626"/>
  <c r="E627"/>
  <c r="E628"/>
  <c r="E629"/>
  <c r="E630"/>
  <c r="E631"/>
  <c r="E632"/>
  <c r="E633"/>
  <c r="E634"/>
  <c r="E636"/>
  <c r="E625"/>
  <c r="D626"/>
  <c r="D627"/>
  <c r="D628"/>
  <c r="D629"/>
  <c r="D630"/>
  <c r="D631"/>
  <c r="D632"/>
  <c r="D633"/>
  <c r="D634"/>
  <c r="D635"/>
  <c r="D636"/>
  <c r="D625"/>
  <c r="E608"/>
  <c r="E609"/>
  <c r="E610"/>
  <c r="E611"/>
  <c r="E612"/>
  <c r="E613"/>
  <c r="E614"/>
  <c r="E615"/>
  <c r="E616"/>
  <c r="E618"/>
  <c r="E607"/>
  <c r="D608"/>
  <c r="D609"/>
  <c r="D610"/>
  <c r="D611"/>
  <c r="D612"/>
  <c r="D613"/>
  <c r="D614"/>
  <c r="D615"/>
  <c r="D616"/>
  <c r="D618"/>
  <c r="D607"/>
  <c r="E583"/>
  <c r="E584"/>
  <c r="E585"/>
  <c r="E586"/>
  <c r="E587"/>
  <c r="E588"/>
  <c r="E589"/>
  <c r="E590"/>
  <c r="E591"/>
  <c r="E592"/>
  <c r="E593"/>
  <c r="E582"/>
  <c r="D583"/>
  <c r="D584"/>
  <c r="D585"/>
  <c r="D586"/>
  <c r="D587"/>
  <c r="D588"/>
  <c r="D589"/>
  <c r="D590"/>
  <c r="D591"/>
  <c r="D593"/>
  <c r="D582"/>
  <c r="E565"/>
  <c r="E566"/>
  <c r="E567"/>
  <c r="E568"/>
  <c r="E569"/>
  <c r="E570"/>
  <c r="E571"/>
  <c r="E572"/>
  <c r="E573"/>
  <c r="E575"/>
  <c r="E564"/>
  <c r="D565"/>
  <c r="D566"/>
  <c r="D567"/>
  <c r="D568"/>
  <c r="D569"/>
  <c r="D570"/>
  <c r="D571"/>
  <c r="D572"/>
  <c r="D573"/>
  <c r="D575"/>
  <c r="D564"/>
  <c r="E540"/>
  <c r="E541"/>
  <c r="E542"/>
  <c r="E543"/>
  <c r="E544"/>
  <c r="E545"/>
  <c r="E546"/>
  <c r="E547"/>
  <c r="E548"/>
  <c r="E550"/>
  <c r="E539"/>
  <c r="D540"/>
  <c r="D541"/>
  <c r="D542"/>
  <c r="D543"/>
  <c r="D544"/>
  <c r="D545"/>
  <c r="D546"/>
  <c r="D547"/>
  <c r="D548"/>
  <c r="D550"/>
  <c r="D539"/>
  <c r="E522"/>
  <c r="E523"/>
  <c r="E524"/>
  <c r="E525"/>
  <c r="E526"/>
  <c r="E527"/>
  <c r="E528"/>
  <c r="E529"/>
  <c r="E530"/>
  <c r="E532"/>
  <c r="E521"/>
  <c r="D522"/>
  <c r="D523"/>
  <c r="D524"/>
  <c r="D525"/>
  <c r="D526"/>
  <c r="D527"/>
  <c r="D528"/>
  <c r="D529"/>
  <c r="D530"/>
  <c r="D532"/>
  <c r="D521"/>
  <c r="E497"/>
  <c r="E498"/>
  <c r="E499"/>
  <c r="E500"/>
  <c r="E501"/>
  <c r="E502"/>
  <c r="E503"/>
  <c r="E504"/>
  <c r="E505"/>
  <c r="E506"/>
  <c r="E507"/>
  <c r="E496"/>
  <c r="D497"/>
  <c r="D498"/>
  <c r="D499"/>
  <c r="D500"/>
  <c r="D501"/>
  <c r="D502"/>
  <c r="D503"/>
  <c r="D504"/>
  <c r="D505"/>
  <c r="D507"/>
  <c r="D496"/>
  <c r="E479"/>
  <c r="E480"/>
  <c r="E481"/>
  <c r="E482"/>
  <c r="E483"/>
  <c r="E484"/>
  <c r="E485"/>
  <c r="E486"/>
  <c r="E487"/>
  <c r="E489"/>
  <c r="E478"/>
  <c r="D479"/>
  <c r="D480"/>
  <c r="D481"/>
  <c r="D482"/>
  <c r="D483"/>
  <c r="D484"/>
  <c r="D485"/>
  <c r="D486"/>
  <c r="D487"/>
  <c r="D489"/>
  <c r="D478"/>
  <c r="E454"/>
  <c r="E455"/>
  <c r="E456"/>
  <c r="E457"/>
  <c r="E458"/>
  <c r="E459"/>
  <c r="E460"/>
  <c r="E461"/>
  <c r="E462"/>
  <c r="E464"/>
  <c r="E453"/>
  <c r="D454"/>
  <c r="D455"/>
  <c r="D456"/>
  <c r="D457"/>
  <c r="D458"/>
  <c r="D459"/>
  <c r="D460"/>
  <c r="D461"/>
  <c r="D462"/>
  <c r="D464"/>
  <c r="D453"/>
  <c r="E436"/>
  <c r="E437"/>
  <c r="E438"/>
  <c r="E439"/>
  <c r="E440"/>
  <c r="E441"/>
  <c r="E442"/>
  <c r="E443"/>
  <c r="E444"/>
  <c r="E446"/>
  <c r="E435"/>
  <c r="D436"/>
  <c r="D437"/>
  <c r="D438"/>
  <c r="D439"/>
  <c r="D440"/>
  <c r="D441"/>
  <c r="D442"/>
  <c r="D443"/>
  <c r="D444"/>
  <c r="D446"/>
  <c r="D435"/>
  <c r="D412"/>
  <c r="D413"/>
  <c r="D414"/>
  <c r="D415"/>
  <c r="D416"/>
  <c r="D417"/>
  <c r="D418"/>
  <c r="D419"/>
  <c r="D421"/>
  <c r="D411"/>
  <c r="D410"/>
  <c r="E410"/>
  <c r="E393"/>
  <c r="E394"/>
  <c r="E395"/>
  <c r="E396"/>
  <c r="E397"/>
  <c r="E398"/>
  <c r="E399"/>
  <c r="E400"/>
  <c r="E401"/>
  <c r="E403"/>
  <c r="E392"/>
  <c r="D393"/>
  <c r="D394"/>
  <c r="D395"/>
  <c r="D396"/>
  <c r="D397"/>
  <c r="D398"/>
  <c r="D399"/>
  <c r="D400"/>
  <c r="D401"/>
  <c r="D403"/>
  <c r="D392"/>
  <c r="C402"/>
  <c r="D402" s="1"/>
  <c r="E367"/>
  <c r="E368"/>
  <c r="E369"/>
  <c r="E370"/>
  <c r="E371"/>
  <c r="E372"/>
  <c r="E373"/>
  <c r="E374"/>
  <c r="E375"/>
  <c r="E376"/>
  <c r="E378"/>
  <c r="D368"/>
  <c r="D369"/>
  <c r="D370"/>
  <c r="D371"/>
  <c r="D372"/>
  <c r="D373"/>
  <c r="D374"/>
  <c r="D375"/>
  <c r="D376"/>
  <c r="D378"/>
  <c r="D367"/>
  <c r="E350"/>
  <c r="E351"/>
  <c r="E352"/>
  <c r="E353"/>
  <c r="E354"/>
  <c r="E355"/>
  <c r="E356"/>
  <c r="E357"/>
  <c r="E358"/>
  <c r="E360"/>
  <c r="E349"/>
  <c r="D350"/>
  <c r="D351"/>
  <c r="D352"/>
  <c r="D353"/>
  <c r="D354"/>
  <c r="D355"/>
  <c r="D356"/>
  <c r="D357"/>
  <c r="D358"/>
  <c r="D360"/>
  <c r="D349"/>
  <c r="C764"/>
  <c r="D764" s="1"/>
  <c r="C746"/>
  <c r="D746" s="1"/>
  <c r="C721"/>
  <c r="E721" s="1"/>
  <c r="C703"/>
  <c r="E703" s="1"/>
  <c r="C678"/>
  <c r="C680" s="1"/>
  <c r="D680" s="1"/>
  <c r="C660"/>
  <c r="C662" s="1"/>
  <c r="D662" s="1"/>
  <c r="C635"/>
  <c r="E635" s="1"/>
  <c r="C617"/>
  <c r="E617" s="1"/>
  <c r="C592"/>
  <c r="D592" s="1"/>
  <c r="C574"/>
  <c r="D574" s="1"/>
  <c r="E325"/>
  <c r="E326"/>
  <c r="E327"/>
  <c r="E328"/>
  <c r="E329"/>
  <c r="E330"/>
  <c r="E331"/>
  <c r="E332"/>
  <c r="E333"/>
  <c r="E335"/>
  <c r="E324"/>
  <c r="D325"/>
  <c r="D326"/>
  <c r="D327"/>
  <c r="D328"/>
  <c r="D329"/>
  <c r="D330"/>
  <c r="D331"/>
  <c r="D332"/>
  <c r="D333"/>
  <c r="D335"/>
  <c r="D324"/>
  <c r="E307"/>
  <c r="E308"/>
  <c r="E309"/>
  <c r="E310"/>
  <c r="E311"/>
  <c r="E312"/>
  <c r="E313"/>
  <c r="E314"/>
  <c r="E315"/>
  <c r="E317"/>
  <c r="E306"/>
  <c r="D307"/>
  <c r="D308"/>
  <c r="D309"/>
  <c r="D310"/>
  <c r="D311"/>
  <c r="D312"/>
  <c r="D313"/>
  <c r="D314"/>
  <c r="D315"/>
  <c r="D317"/>
  <c r="D306"/>
  <c r="E282"/>
  <c r="E283"/>
  <c r="E284"/>
  <c r="E285"/>
  <c r="E286"/>
  <c r="E287"/>
  <c r="E288"/>
  <c r="E289"/>
  <c r="E290"/>
  <c r="E292"/>
  <c r="E281"/>
  <c r="D282"/>
  <c r="D283"/>
  <c r="D284"/>
  <c r="D285"/>
  <c r="D286"/>
  <c r="D287"/>
  <c r="D288"/>
  <c r="D289"/>
  <c r="D290"/>
  <c r="D292"/>
  <c r="D281"/>
  <c r="E264"/>
  <c r="E265"/>
  <c r="E266"/>
  <c r="E267"/>
  <c r="E268"/>
  <c r="E269"/>
  <c r="E270"/>
  <c r="E271"/>
  <c r="E272"/>
  <c r="E274"/>
  <c r="E263"/>
  <c r="D264"/>
  <c r="D265"/>
  <c r="D266"/>
  <c r="D267"/>
  <c r="D268"/>
  <c r="D269"/>
  <c r="D270"/>
  <c r="D271"/>
  <c r="D272"/>
  <c r="D274"/>
  <c r="D263"/>
  <c r="E239"/>
  <c r="E240"/>
  <c r="E241"/>
  <c r="E242"/>
  <c r="E243"/>
  <c r="E244"/>
  <c r="E245"/>
  <c r="E246"/>
  <c r="E247"/>
  <c r="E249"/>
  <c r="E238"/>
  <c r="D239"/>
  <c r="D240"/>
  <c r="D241"/>
  <c r="D242"/>
  <c r="D243"/>
  <c r="D244"/>
  <c r="D245"/>
  <c r="D246"/>
  <c r="D247"/>
  <c r="D249"/>
  <c r="D238"/>
  <c r="E221"/>
  <c r="E222"/>
  <c r="E223"/>
  <c r="E224"/>
  <c r="E225"/>
  <c r="E226"/>
  <c r="E227"/>
  <c r="E228"/>
  <c r="E229"/>
  <c r="E231"/>
  <c r="E220"/>
  <c r="D221"/>
  <c r="D222"/>
  <c r="D223"/>
  <c r="D224"/>
  <c r="D225"/>
  <c r="D226"/>
  <c r="D227"/>
  <c r="D228"/>
  <c r="D229"/>
  <c r="D231"/>
  <c r="D220"/>
  <c r="C549"/>
  <c r="E549" s="1"/>
  <c r="C531"/>
  <c r="E531" s="1"/>
  <c r="C506"/>
  <c r="D506" s="1"/>
  <c r="C488"/>
  <c r="D488" s="1"/>
  <c r="C463"/>
  <c r="E463" s="1"/>
  <c r="C445"/>
  <c r="E445" s="1"/>
  <c r="C420"/>
  <c r="C377"/>
  <c r="C379" s="1"/>
  <c r="E379" s="1"/>
  <c r="C359"/>
  <c r="C361" s="1"/>
  <c r="E361" s="1"/>
  <c r="C334"/>
  <c r="D334" s="1"/>
  <c r="C316"/>
  <c r="C318" s="1"/>
  <c r="D318" s="1"/>
  <c r="C291"/>
  <c r="D291" s="1"/>
  <c r="C273"/>
  <c r="E273" s="1"/>
  <c r="C248"/>
  <c r="E248" s="1"/>
  <c r="C230"/>
  <c r="D230" s="1"/>
  <c r="E196"/>
  <c r="E197"/>
  <c r="E198"/>
  <c r="E199"/>
  <c r="E200"/>
  <c r="E201"/>
  <c r="E202"/>
  <c r="E203"/>
  <c r="E204"/>
  <c r="E206"/>
  <c r="E195"/>
  <c r="D196"/>
  <c r="D197"/>
  <c r="D198"/>
  <c r="D199"/>
  <c r="D200"/>
  <c r="D201"/>
  <c r="D202"/>
  <c r="D203"/>
  <c r="D204"/>
  <c r="D206"/>
  <c r="D195"/>
  <c r="E178"/>
  <c r="E179"/>
  <c r="E180"/>
  <c r="E181"/>
  <c r="E182"/>
  <c r="E183"/>
  <c r="E184"/>
  <c r="E185"/>
  <c r="E186"/>
  <c r="E188"/>
  <c r="E177"/>
  <c r="D178"/>
  <c r="D179"/>
  <c r="D180"/>
  <c r="D181"/>
  <c r="D182"/>
  <c r="D183"/>
  <c r="D184"/>
  <c r="D185"/>
  <c r="D186"/>
  <c r="D188"/>
  <c r="D177"/>
  <c r="E153"/>
  <c r="E154"/>
  <c r="E155"/>
  <c r="E156"/>
  <c r="E157"/>
  <c r="E158"/>
  <c r="E159"/>
  <c r="E160"/>
  <c r="E161"/>
  <c r="E163"/>
  <c r="E152"/>
  <c r="D153"/>
  <c r="D154"/>
  <c r="D155"/>
  <c r="D156"/>
  <c r="D157"/>
  <c r="D158"/>
  <c r="D159"/>
  <c r="D160"/>
  <c r="D161"/>
  <c r="D163"/>
  <c r="D152"/>
  <c r="E135"/>
  <c r="E136"/>
  <c r="E137"/>
  <c r="E138"/>
  <c r="E139"/>
  <c r="E140"/>
  <c r="E141"/>
  <c r="E142"/>
  <c r="E143"/>
  <c r="E145"/>
  <c r="E134"/>
  <c r="D135"/>
  <c r="D136"/>
  <c r="D137"/>
  <c r="D138"/>
  <c r="D139"/>
  <c r="D140"/>
  <c r="D141"/>
  <c r="D142"/>
  <c r="D143"/>
  <c r="D145"/>
  <c r="D134"/>
  <c r="C187"/>
  <c r="E187" s="1"/>
  <c r="C205"/>
  <c r="E205" s="1"/>
  <c r="C162"/>
  <c r="E162" s="1"/>
  <c r="C144"/>
  <c r="E144" s="1"/>
  <c r="E110"/>
  <c r="E111"/>
  <c r="E112"/>
  <c r="E113"/>
  <c r="E114"/>
  <c r="E115"/>
  <c r="E116"/>
  <c r="E117"/>
  <c r="E118"/>
  <c r="E120"/>
  <c r="E109"/>
  <c r="D110"/>
  <c r="D111"/>
  <c r="D112"/>
  <c r="D113"/>
  <c r="D114"/>
  <c r="D115"/>
  <c r="D116"/>
  <c r="D117"/>
  <c r="D118"/>
  <c r="D120"/>
  <c r="D109"/>
  <c r="E92"/>
  <c r="E93"/>
  <c r="E94"/>
  <c r="E95"/>
  <c r="E96"/>
  <c r="E97"/>
  <c r="E98"/>
  <c r="E99"/>
  <c r="E100"/>
  <c r="E102"/>
  <c r="E91"/>
  <c r="D92"/>
  <c r="D93"/>
  <c r="D94"/>
  <c r="D95"/>
  <c r="D96"/>
  <c r="D97"/>
  <c r="D98"/>
  <c r="D99"/>
  <c r="D100"/>
  <c r="D102"/>
  <c r="D91"/>
  <c r="C119"/>
  <c r="D119" s="1"/>
  <c r="C101"/>
  <c r="E101" s="1"/>
  <c r="E67"/>
  <c r="E68"/>
  <c r="E69"/>
  <c r="E70"/>
  <c r="E71"/>
  <c r="E72"/>
  <c r="E73"/>
  <c r="E74"/>
  <c r="E75"/>
  <c r="E77"/>
  <c r="E66"/>
  <c r="D67"/>
  <c r="D68"/>
  <c r="D69"/>
  <c r="D70"/>
  <c r="D71"/>
  <c r="D72"/>
  <c r="D73"/>
  <c r="D74"/>
  <c r="D75"/>
  <c r="D77"/>
  <c r="D66"/>
  <c r="E574" l="1"/>
  <c r="D617"/>
  <c r="E662"/>
  <c r="E746"/>
  <c r="D660"/>
  <c r="E660"/>
  <c r="D703"/>
  <c r="D445"/>
  <c r="D678"/>
  <c r="D463"/>
  <c r="D549"/>
  <c r="E488"/>
  <c r="D531"/>
  <c r="E334"/>
  <c r="D420"/>
  <c r="E402"/>
  <c r="D361"/>
  <c r="D377"/>
  <c r="E318"/>
  <c r="E359"/>
  <c r="E377"/>
  <c r="D359"/>
  <c r="D379"/>
  <c r="D316"/>
  <c r="E230"/>
  <c r="D248"/>
  <c r="D273"/>
  <c r="C551"/>
  <c r="E291"/>
  <c r="E316"/>
  <c r="C748"/>
  <c r="C766"/>
  <c r="C705"/>
  <c r="C723"/>
  <c r="C682"/>
  <c r="E682" s="1"/>
  <c r="C619"/>
  <c r="C637"/>
  <c r="C576"/>
  <c r="C594"/>
  <c r="C533"/>
  <c r="C490"/>
  <c r="C508"/>
  <c r="E119"/>
  <c r="D162"/>
  <c r="C447"/>
  <c r="C465"/>
  <c r="C404"/>
  <c r="C422"/>
  <c r="C381"/>
  <c r="E381" s="1"/>
  <c r="C336"/>
  <c r="C275"/>
  <c r="C293"/>
  <c r="C232"/>
  <c r="C250"/>
  <c r="D101"/>
  <c r="D205"/>
  <c r="D144"/>
  <c r="D187"/>
  <c r="C189"/>
  <c r="C207"/>
  <c r="C164"/>
  <c r="C146"/>
  <c r="C103"/>
  <c r="C121"/>
  <c r="C76"/>
  <c r="I27" i="87"/>
  <c r="I26"/>
  <c r="I25"/>
  <c r="I24"/>
  <c r="I23"/>
  <c r="I22"/>
  <c r="I20"/>
  <c r="I19"/>
  <c r="I18"/>
  <c r="I17"/>
  <c r="I16"/>
  <c r="I15"/>
  <c r="I14"/>
  <c r="I13"/>
  <c r="I12"/>
  <c r="I11"/>
  <c r="I10"/>
  <c r="I9"/>
  <c r="I8"/>
  <c r="I7"/>
  <c r="I6"/>
  <c r="I5"/>
  <c r="E576" i="140" l="1"/>
  <c r="D576"/>
  <c r="E723"/>
  <c r="D723"/>
  <c r="E637"/>
  <c r="D637"/>
  <c r="E705"/>
  <c r="D705"/>
  <c r="E619"/>
  <c r="D619"/>
  <c r="D766"/>
  <c r="E766"/>
  <c r="D594"/>
  <c r="E594"/>
  <c r="E748"/>
  <c r="D748"/>
  <c r="E533"/>
  <c r="D533"/>
  <c r="E551"/>
  <c r="D551"/>
  <c r="E508"/>
  <c r="D508"/>
  <c r="D490"/>
  <c r="E490"/>
  <c r="D465"/>
  <c r="E465"/>
  <c r="E447"/>
  <c r="D447"/>
  <c r="D422"/>
  <c r="C424"/>
  <c r="E404"/>
  <c r="D404"/>
  <c r="E232"/>
  <c r="D232"/>
  <c r="D275"/>
  <c r="E275"/>
  <c r="D293"/>
  <c r="E293"/>
  <c r="D250"/>
  <c r="E250"/>
  <c r="E336"/>
  <c r="D336"/>
  <c r="C768"/>
  <c r="E768" s="1"/>
  <c r="C725"/>
  <c r="E725" s="1"/>
  <c r="D682"/>
  <c r="C639"/>
  <c r="E639" s="1"/>
  <c r="C596"/>
  <c r="E596" s="1"/>
  <c r="C553"/>
  <c r="E553" s="1"/>
  <c r="C510"/>
  <c r="E510" s="1"/>
  <c r="C467"/>
  <c r="E467" s="1"/>
  <c r="D381"/>
  <c r="C338"/>
  <c r="E338" s="1"/>
  <c r="C295"/>
  <c r="E295" s="1"/>
  <c r="C252"/>
  <c r="E252" s="1"/>
  <c r="E164"/>
  <c r="D164"/>
  <c r="E121"/>
  <c r="D121"/>
  <c r="E207"/>
  <c r="D207"/>
  <c r="D103"/>
  <c r="E103"/>
  <c r="E189"/>
  <c r="D189"/>
  <c r="D146"/>
  <c r="E146"/>
  <c r="C209"/>
  <c r="E209" s="1"/>
  <c r="C166"/>
  <c r="E166" s="1"/>
  <c r="D76"/>
  <c r="E76"/>
  <c r="C123"/>
  <c r="E123" s="1"/>
  <c r="E49"/>
  <c r="E50"/>
  <c r="E51"/>
  <c r="E52"/>
  <c r="E53"/>
  <c r="E54"/>
  <c r="E55"/>
  <c r="E56"/>
  <c r="E57"/>
  <c r="E59"/>
  <c r="E48"/>
  <c r="D49"/>
  <c r="D50"/>
  <c r="D51"/>
  <c r="D52"/>
  <c r="D53"/>
  <c r="D54"/>
  <c r="D55"/>
  <c r="D56"/>
  <c r="D57"/>
  <c r="D59"/>
  <c r="D48"/>
  <c r="C58"/>
  <c r="E58" s="1"/>
  <c r="E24"/>
  <c r="E25"/>
  <c r="E26"/>
  <c r="E27"/>
  <c r="E28"/>
  <c r="E29"/>
  <c r="E30"/>
  <c r="E31"/>
  <c r="E32"/>
  <c r="E34"/>
  <c r="E23"/>
  <c r="D24"/>
  <c r="D25"/>
  <c r="D26"/>
  <c r="D27"/>
  <c r="D28"/>
  <c r="D29"/>
  <c r="D30"/>
  <c r="D31"/>
  <c r="D32"/>
  <c r="D34"/>
  <c r="D23"/>
  <c r="E6"/>
  <c r="E7"/>
  <c r="E8"/>
  <c r="E9"/>
  <c r="E10"/>
  <c r="E11"/>
  <c r="E12"/>
  <c r="E13"/>
  <c r="E14"/>
  <c r="E16"/>
  <c r="E5"/>
  <c r="D6"/>
  <c r="D7"/>
  <c r="D8"/>
  <c r="D9"/>
  <c r="D10"/>
  <c r="D11"/>
  <c r="D12"/>
  <c r="D13"/>
  <c r="D14"/>
  <c r="D16"/>
  <c r="D5"/>
  <c r="C33"/>
  <c r="E33" s="1"/>
  <c r="C15"/>
  <c r="C17" s="1"/>
  <c r="E17" s="1"/>
  <c r="E424" l="1"/>
  <c r="D424"/>
  <c r="D768"/>
  <c r="D725"/>
  <c r="D639"/>
  <c r="D596"/>
  <c r="D553"/>
  <c r="D510"/>
  <c r="D467"/>
  <c r="D338"/>
  <c r="D295"/>
  <c r="D252"/>
  <c r="D209"/>
  <c r="D166"/>
  <c r="D123"/>
  <c r="D58"/>
  <c r="C60"/>
  <c r="C78"/>
  <c r="D15"/>
  <c r="E15"/>
  <c r="D17"/>
  <c r="D33"/>
  <c r="C35"/>
  <c r="I25" i="139"/>
  <c r="H25"/>
  <c r="I20"/>
  <c r="H20"/>
  <c r="F25"/>
  <c r="E25"/>
  <c r="F20"/>
  <c r="E20"/>
  <c r="E27" s="1"/>
  <c r="B25"/>
  <c r="C20"/>
  <c r="B20"/>
  <c r="B27" s="1"/>
  <c r="N27"/>
  <c r="L24"/>
  <c r="K24"/>
  <c r="L23"/>
  <c r="K23"/>
  <c r="L22"/>
  <c r="K22"/>
  <c r="L19"/>
  <c r="K19"/>
  <c r="L18"/>
  <c r="K18"/>
  <c r="L17"/>
  <c r="K17"/>
  <c r="L16"/>
  <c r="K16"/>
  <c r="L15"/>
  <c r="K15"/>
  <c r="L14"/>
  <c r="K14"/>
  <c r="L13"/>
  <c r="K13"/>
  <c r="L12"/>
  <c r="K12"/>
  <c r="L11"/>
  <c r="K11"/>
  <c r="L10"/>
  <c r="K10"/>
  <c r="L9"/>
  <c r="K9"/>
  <c r="L8"/>
  <c r="K8"/>
  <c r="L7"/>
  <c r="K7"/>
  <c r="L6"/>
  <c r="K6"/>
  <c r="L5"/>
  <c r="K5"/>
  <c r="H6" i="138"/>
  <c r="H7"/>
  <c r="H8"/>
  <c r="H9"/>
  <c r="H10"/>
  <c r="H11"/>
  <c r="H12"/>
  <c r="H13"/>
  <c r="H14"/>
  <c r="H16"/>
  <c r="H5"/>
  <c r="G15"/>
  <c r="H15" s="1"/>
  <c r="E6"/>
  <c r="E7"/>
  <c r="E8"/>
  <c r="E9"/>
  <c r="E10"/>
  <c r="E11"/>
  <c r="E12"/>
  <c r="E13"/>
  <c r="E14"/>
  <c r="E16"/>
  <c r="E5"/>
  <c r="D15"/>
  <c r="E15" s="1"/>
  <c r="J16"/>
  <c r="K16" s="1"/>
  <c r="J14"/>
  <c r="K14" s="1"/>
  <c r="J13"/>
  <c r="K13" s="1"/>
  <c r="J12"/>
  <c r="K12" s="1"/>
  <c r="J11"/>
  <c r="K11" s="1"/>
  <c r="J10"/>
  <c r="K10" s="1"/>
  <c r="J9"/>
  <c r="K9" s="1"/>
  <c r="J8"/>
  <c r="K8" s="1"/>
  <c r="J7"/>
  <c r="K7" s="1"/>
  <c r="J6"/>
  <c r="K6" s="1"/>
  <c r="J5"/>
  <c r="K5" s="1"/>
  <c r="H27" i="139" l="1"/>
  <c r="M14"/>
  <c r="M6"/>
  <c r="M9"/>
  <c r="M13"/>
  <c r="C27"/>
  <c r="F27"/>
  <c r="I27"/>
  <c r="L20"/>
  <c r="K20"/>
  <c r="M11"/>
  <c r="C80" i="140"/>
  <c r="D78"/>
  <c r="E78"/>
  <c r="D60"/>
  <c r="E60"/>
  <c r="C37"/>
  <c r="D35"/>
  <c r="E35"/>
  <c r="K25" i="139"/>
  <c r="M22"/>
  <c r="M17"/>
  <c r="M15"/>
  <c r="M7"/>
  <c r="M24"/>
  <c r="M23"/>
  <c r="M18"/>
  <c r="M12"/>
  <c r="M5"/>
  <c r="M16"/>
  <c r="M8"/>
  <c r="M10"/>
  <c r="M19"/>
  <c r="L25"/>
  <c r="G17" i="138"/>
  <c r="H17" s="1"/>
  <c r="D17"/>
  <c r="J15"/>
  <c r="K15" s="1"/>
  <c r="G6" i="137"/>
  <c r="G7"/>
  <c r="G8"/>
  <c r="G9"/>
  <c r="G10"/>
  <c r="G11"/>
  <c r="G12"/>
  <c r="G13"/>
  <c r="G14"/>
  <c r="G15"/>
  <c r="G16"/>
  <c r="G17"/>
  <c r="G18"/>
  <c r="G19"/>
  <c r="G25"/>
  <c r="G5"/>
  <c r="F20"/>
  <c r="G20" s="1"/>
  <c r="D6"/>
  <c r="D7"/>
  <c r="D8"/>
  <c r="D9"/>
  <c r="D10"/>
  <c r="D11"/>
  <c r="D12"/>
  <c r="D13"/>
  <c r="D14"/>
  <c r="D15"/>
  <c r="D16"/>
  <c r="D17"/>
  <c r="D18"/>
  <c r="D19"/>
  <c r="D25"/>
  <c r="D5"/>
  <c r="C20"/>
  <c r="D20" s="1"/>
  <c r="O20"/>
  <c r="O26" s="1"/>
  <c r="I25"/>
  <c r="J25" s="1"/>
  <c r="I19"/>
  <c r="K19" s="1"/>
  <c r="I18"/>
  <c r="K18" s="1"/>
  <c r="I17"/>
  <c r="K17" s="1"/>
  <c r="I16"/>
  <c r="J16" s="1"/>
  <c r="I15"/>
  <c r="K15" s="1"/>
  <c r="I14"/>
  <c r="J14" s="1"/>
  <c r="I13"/>
  <c r="K13" s="1"/>
  <c r="I12"/>
  <c r="J12" s="1"/>
  <c r="I11"/>
  <c r="K11" s="1"/>
  <c r="I10"/>
  <c r="K10" s="1"/>
  <c r="I9"/>
  <c r="J9" s="1"/>
  <c r="I8"/>
  <c r="J8" s="1"/>
  <c r="I7"/>
  <c r="K7" s="1"/>
  <c r="I6"/>
  <c r="K6" s="1"/>
  <c r="I5"/>
  <c r="K5" s="1"/>
  <c r="F6" i="136"/>
  <c r="F7"/>
  <c r="F8"/>
  <c r="F9"/>
  <c r="F10"/>
  <c r="F11"/>
  <c r="F12"/>
  <c r="F13"/>
  <c r="F14"/>
  <c r="F15"/>
  <c r="F16"/>
  <c r="F17"/>
  <c r="F18"/>
  <c r="F19"/>
  <c r="F20"/>
  <c r="F22"/>
  <c r="F23"/>
  <c r="F24"/>
  <c r="F25"/>
  <c r="F26"/>
  <c r="F27"/>
  <c r="F5"/>
  <c r="E27"/>
  <c r="E25"/>
  <c r="E20"/>
  <c r="C6"/>
  <c r="C7"/>
  <c r="C8"/>
  <c r="C9"/>
  <c r="C10"/>
  <c r="C11"/>
  <c r="C12"/>
  <c r="C13"/>
  <c r="C14"/>
  <c r="C15"/>
  <c r="C16"/>
  <c r="C17"/>
  <c r="C18"/>
  <c r="C19"/>
  <c r="C20"/>
  <c r="C22"/>
  <c r="C23"/>
  <c r="C24"/>
  <c r="C25"/>
  <c r="C26"/>
  <c r="C27"/>
  <c r="C5"/>
  <c r="B27"/>
  <c r="B25"/>
  <c r="B20"/>
  <c r="H26"/>
  <c r="L25"/>
  <c r="H25"/>
  <c r="H24"/>
  <c r="M24" s="1"/>
  <c r="H23"/>
  <c r="J23" s="1"/>
  <c r="H22"/>
  <c r="M22" s="1"/>
  <c r="L20"/>
  <c r="L27" s="1"/>
  <c r="H19"/>
  <c r="M19" s="1"/>
  <c r="H18"/>
  <c r="H17"/>
  <c r="M17" s="1"/>
  <c r="H16"/>
  <c r="H15"/>
  <c r="M15" s="1"/>
  <c r="H14"/>
  <c r="H13"/>
  <c r="M13" s="1"/>
  <c r="H12"/>
  <c r="H11"/>
  <c r="M11" s="1"/>
  <c r="H10"/>
  <c r="H9"/>
  <c r="M9" s="1"/>
  <c r="H8"/>
  <c r="H7"/>
  <c r="M7" s="1"/>
  <c r="H6"/>
  <c r="H5"/>
  <c r="M5" s="1"/>
  <c r="J19" i="137" l="1"/>
  <c r="J17"/>
  <c r="J11"/>
  <c r="J5"/>
  <c r="J13"/>
  <c r="J15"/>
  <c r="J7"/>
  <c r="L27" i="139"/>
  <c r="K27"/>
  <c r="M20"/>
  <c r="D80" i="140"/>
  <c r="D37"/>
  <c r="E37"/>
  <c r="M25" i="139"/>
  <c r="E17" i="138"/>
  <c r="J17"/>
  <c r="K17" s="1"/>
  <c r="C26" i="137"/>
  <c r="D26" s="1"/>
  <c r="F26"/>
  <c r="G26" s="1"/>
  <c r="J18"/>
  <c r="J10"/>
  <c r="J6"/>
  <c r="K9"/>
  <c r="K16"/>
  <c r="K12"/>
  <c r="K8"/>
  <c r="I20"/>
  <c r="J20" s="1"/>
  <c r="K14"/>
  <c r="J8" i="136"/>
  <c r="M23"/>
  <c r="J16"/>
  <c r="J24"/>
  <c r="J6"/>
  <c r="J14"/>
  <c r="J12"/>
  <c r="J22"/>
  <c r="J10"/>
  <c r="J18"/>
  <c r="M25"/>
  <c r="J25"/>
  <c r="H20"/>
  <c r="M6"/>
  <c r="M8"/>
  <c r="M10"/>
  <c r="M12"/>
  <c r="M14"/>
  <c r="M16"/>
  <c r="M18"/>
  <c r="J5"/>
  <c r="J7"/>
  <c r="J9"/>
  <c r="J11"/>
  <c r="J13"/>
  <c r="J15"/>
  <c r="J17"/>
  <c r="J19"/>
  <c r="E23" i="135"/>
  <c r="E24"/>
  <c r="E25"/>
  <c r="E26"/>
  <c r="E27"/>
  <c r="E28"/>
  <c r="E29"/>
  <c r="E30"/>
  <c r="E31"/>
  <c r="E32"/>
  <c r="E33"/>
  <c r="E22"/>
  <c r="D23"/>
  <c r="D24"/>
  <c r="D25"/>
  <c r="D26"/>
  <c r="D27"/>
  <c r="D28"/>
  <c r="D29"/>
  <c r="D30"/>
  <c r="D31"/>
  <c r="D33"/>
  <c r="D22"/>
  <c r="E5"/>
  <c r="E6"/>
  <c r="E7"/>
  <c r="E8"/>
  <c r="E9"/>
  <c r="E10"/>
  <c r="E11"/>
  <c r="E12"/>
  <c r="E13"/>
  <c r="E15"/>
  <c r="E4"/>
  <c r="D5"/>
  <c r="D6"/>
  <c r="D7"/>
  <c r="D8"/>
  <c r="D9"/>
  <c r="D10"/>
  <c r="D11"/>
  <c r="D12"/>
  <c r="D13"/>
  <c r="D15"/>
  <c r="D4"/>
  <c r="E23" i="134"/>
  <c r="E24"/>
  <c r="E25"/>
  <c r="E26"/>
  <c r="E27"/>
  <c r="E28"/>
  <c r="E29"/>
  <c r="E30"/>
  <c r="E31"/>
  <c r="E33"/>
  <c r="E22"/>
  <c r="D23"/>
  <c r="D24"/>
  <c r="D25"/>
  <c r="D26"/>
  <c r="D27"/>
  <c r="D28"/>
  <c r="D29"/>
  <c r="D30"/>
  <c r="D31"/>
  <c r="D33"/>
  <c r="D22"/>
  <c r="C32"/>
  <c r="D32" s="1"/>
  <c r="E5"/>
  <c r="E6"/>
  <c r="E7"/>
  <c r="E8"/>
  <c r="E9"/>
  <c r="E10"/>
  <c r="E11"/>
  <c r="E12"/>
  <c r="E13"/>
  <c r="E14"/>
  <c r="E15"/>
  <c r="E4"/>
  <c r="D5"/>
  <c r="D6"/>
  <c r="D7"/>
  <c r="D8"/>
  <c r="D9"/>
  <c r="D10"/>
  <c r="D11"/>
  <c r="D12"/>
  <c r="D13"/>
  <c r="D15"/>
  <c r="D4"/>
  <c r="C14"/>
  <c r="D14" s="1"/>
  <c r="C32" i="135"/>
  <c r="C34" s="1"/>
  <c r="E34" s="1"/>
  <c r="C14"/>
  <c r="C16" s="1"/>
  <c r="D16" s="1"/>
  <c r="E14" l="1"/>
  <c r="D34"/>
  <c r="D32"/>
  <c r="E32" i="134"/>
  <c r="M27" i="139"/>
  <c r="K20" i="137"/>
  <c r="I26"/>
  <c r="K26" s="1"/>
  <c r="H27" i="136"/>
  <c r="J20"/>
  <c r="M20"/>
  <c r="E16" i="135"/>
  <c r="D14"/>
  <c r="C16" i="134"/>
  <c r="C34"/>
  <c r="F26" i="133"/>
  <c r="F27"/>
  <c r="F28"/>
  <c r="F29"/>
  <c r="F30"/>
  <c r="F31"/>
  <c r="F32"/>
  <c r="F33"/>
  <c r="F34"/>
  <c r="F35"/>
  <c r="F36"/>
  <c r="F37"/>
  <c r="F25"/>
  <c r="E26"/>
  <c r="E27"/>
  <c r="E28"/>
  <c r="E29"/>
  <c r="E30"/>
  <c r="E31"/>
  <c r="E32"/>
  <c r="E33"/>
  <c r="E34"/>
  <c r="E35"/>
  <c r="E36"/>
  <c r="E37"/>
  <c r="E25"/>
  <c r="F5"/>
  <c r="F6"/>
  <c r="F7"/>
  <c r="F8"/>
  <c r="F9"/>
  <c r="F10"/>
  <c r="F11"/>
  <c r="F12"/>
  <c r="F13"/>
  <c r="F15"/>
  <c r="F4"/>
  <c r="E5"/>
  <c r="E6"/>
  <c r="E7"/>
  <c r="E8"/>
  <c r="E9"/>
  <c r="E10"/>
  <c r="E11"/>
  <c r="E12"/>
  <c r="E13"/>
  <c r="E15"/>
  <c r="E4"/>
  <c r="D14"/>
  <c r="F14" s="1"/>
  <c r="D35"/>
  <c r="J26" i="137" l="1"/>
  <c r="J27" i="136"/>
  <c r="M27"/>
  <c r="D34" i="134"/>
  <c r="E34"/>
  <c r="D16"/>
  <c r="E16"/>
  <c r="D16" i="133"/>
  <c r="E14"/>
  <c r="D37"/>
  <c r="E16" l="1"/>
  <c r="F16"/>
  <c r="G37"/>
  <c r="E187" i="118"/>
  <c r="C199"/>
  <c r="C197"/>
  <c r="E351" l="1"/>
  <c r="E352"/>
  <c r="E353"/>
  <c r="E354"/>
  <c r="E355"/>
  <c r="E356"/>
  <c r="E357"/>
  <c r="E358"/>
  <c r="E359"/>
  <c r="E360"/>
  <c r="E361"/>
  <c r="E362"/>
  <c r="E350"/>
  <c r="D351"/>
  <c r="D352"/>
  <c r="D353"/>
  <c r="D354"/>
  <c r="D355"/>
  <c r="D356"/>
  <c r="D357"/>
  <c r="D358"/>
  <c r="D359"/>
  <c r="D361"/>
  <c r="D350"/>
  <c r="E334"/>
  <c r="E335"/>
  <c r="E336"/>
  <c r="E337"/>
  <c r="E338"/>
  <c r="E339"/>
  <c r="E340"/>
  <c r="E341"/>
  <c r="E342"/>
  <c r="E344"/>
  <c r="E333"/>
  <c r="D334"/>
  <c r="D335"/>
  <c r="D336"/>
  <c r="D337"/>
  <c r="D338"/>
  <c r="D339"/>
  <c r="D340"/>
  <c r="D341"/>
  <c r="D342"/>
  <c r="D344"/>
  <c r="D333"/>
  <c r="E311"/>
  <c r="E312"/>
  <c r="E313"/>
  <c r="E314"/>
  <c r="E315"/>
  <c r="E316"/>
  <c r="E317"/>
  <c r="E318"/>
  <c r="E319"/>
  <c r="E321"/>
  <c r="E310"/>
  <c r="D311"/>
  <c r="D312"/>
  <c r="D313"/>
  <c r="D314"/>
  <c r="D315"/>
  <c r="D316"/>
  <c r="D317"/>
  <c r="D318"/>
  <c r="D319"/>
  <c r="D321"/>
  <c r="D310"/>
  <c r="E293"/>
  <c r="E294"/>
  <c r="E295"/>
  <c r="E296"/>
  <c r="E297"/>
  <c r="E298"/>
  <c r="E299"/>
  <c r="E300"/>
  <c r="E301"/>
  <c r="E303"/>
  <c r="E292"/>
  <c r="D293"/>
  <c r="D294"/>
  <c r="D295"/>
  <c r="D296"/>
  <c r="D297"/>
  <c r="D298"/>
  <c r="D299"/>
  <c r="D300"/>
  <c r="D301"/>
  <c r="D303"/>
  <c r="D292"/>
  <c r="E270"/>
  <c r="E271"/>
  <c r="E272"/>
  <c r="E273"/>
  <c r="E274"/>
  <c r="E275"/>
  <c r="E276"/>
  <c r="E277"/>
  <c r="E278"/>
  <c r="E280"/>
  <c r="E269"/>
  <c r="D270"/>
  <c r="D271"/>
  <c r="D272"/>
  <c r="D273"/>
  <c r="D274"/>
  <c r="D275"/>
  <c r="D276"/>
  <c r="D277"/>
  <c r="D278"/>
  <c r="D280"/>
  <c r="D269"/>
  <c r="E252"/>
  <c r="E253"/>
  <c r="E254"/>
  <c r="E255"/>
  <c r="E256"/>
  <c r="E257"/>
  <c r="E258"/>
  <c r="E259"/>
  <c r="E260"/>
  <c r="E262"/>
  <c r="E251"/>
  <c r="D252"/>
  <c r="D253"/>
  <c r="D254"/>
  <c r="D255"/>
  <c r="D256"/>
  <c r="D257"/>
  <c r="D258"/>
  <c r="D259"/>
  <c r="D260"/>
  <c r="D262"/>
  <c r="D251"/>
  <c r="E229"/>
  <c r="E230"/>
  <c r="E231"/>
  <c r="E232"/>
  <c r="E233"/>
  <c r="E234"/>
  <c r="E235"/>
  <c r="E236"/>
  <c r="E237"/>
  <c r="E239"/>
  <c r="E228"/>
  <c r="D229"/>
  <c r="D230"/>
  <c r="D231"/>
  <c r="D232"/>
  <c r="D233"/>
  <c r="D234"/>
  <c r="D235"/>
  <c r="D236"/>
  <c r="D237"/>
  <c r="D239"/>
  <c r="D228"/>
  <c r="E211"/>
  <c r="E212"/>
  <c r="E213"/>
  <c r="E214"/>
  <c r="E215"/>
  <c r="E216"/>
  <c r="E217"/>
  <c r="E218"/>
  <c r="E219"/>
  <c r="E221"/>
  <c r="E210"/>
  <c r="D211"/>
  <c r="D212"/>
  <c r="D213"/>
  <c r="D214"/>
  <c r="D215"/>
  <c r="D216"/>
  <c r="D217"/>
  <c r="D218"/>
  <c r="D219"/>
  <c r="D221"/>
  <c r="D210"/>
  <c r="E188"/>
  <c r="E189"/>
  <c r="E190"/>
  <c r="E191"/>
  <c r="E192"/>
  <c r="E193"/>
  <c r="E194"/>
  <c r="E195"/>
  <c r="E196"/>
  <c r="E198"/>
  <c r="E169"/>
  <c r="D188"/>
  <c r="D189"/>
  <c r="D190"/>
  <c r="D191"/>
  <c r="D192"/>
  <c r="D193"/>
  <c r="D194"/>
  <c r="D195"/>
  <c r="D196"/>
  <c r="D198"/>
  <c r="D187"/>
  <c r="E170"/>
  <c r="E171"/>
  <c r="E172"/>
  <c r="E173"/>
  <c r="E174"/>
  <c r="E175"/>
  <c r="E176"/>
  <c r="E177"/>
  <c r="E178"/>
  <c r="E180"/>
  <c r="D170"/>
  <c r="D171"/>
  <c r="D172"/>
  <c r="D173"/>
  <c r="D174"/>
  <c r="D175"/>
  <c r="D176"/>
  <c r="D177"/>
  <c r="D178"/>
  <c r="D180"/>
  <c r="D169"/>
  <c r="L26" i="131"/>
  <c r="K26"/>
  <c r="M26" s="1"/>
  <c r="P26" s="1"/>
  <c r="E147" i="118"/>
  <c r="E148"/>
  <c r="E149"/>
  <c r="E150"/>
  <c r="E151"/>
  <c r="E152"/>
  <c r="E153"/>
  <c r="E154"/>
  <c r="E155"/>
  <c r="E157"/>
  <c r="E146"/>
  <c r="D147"/>
  <c r="D148"/>
  <c r="D149"/>
  <c r="D150"/>
  <c r="D151"/>
  <c r="D152"/>
  <c r="D153"/>
  <c r="D154"/>
  <c r="D155"/>
  <c r="D157"/>
  <c r="D146"/>
  <c r="E129"/>
  <c r="E130"/>
  <c r="E131"/>
  <c r="E132"/>
  <c r="E133"/>
  <c r="E134"/>
  <c r="E135"/>
  <c r="E136"/>
  <c r="E137"/>
  <c r="E139"/>
  <c r="E128"/>
  <c r="D129"/>
  <c r="D130"/>
  <c r="D131"/>
  <c r="D132"/>
  <c r="D133"/>
  <c r="D134"/>
  <c r="D135"/>
  <c r="D136"/>
  <c r="D137"/>
  <c r="D139"/>
  <c r="D128"/>
  <c r="E106"/>
  <c r="E107"/>
  <c r="E108"/>
  <c r="E109"/>
  <c r="E110"/>
  <c r="E111"/>
  <c r="E112"/>
  <c r="E113"/>
  <c r="E114"/>
  <c r="E116"/>
  <c r="E105"/>
  <c r="D106"/>
  <c r="D107"/>
  <c r="D108"/>
  <c r="D109"/>
  <c r="D110"/>
  <c r="D111"/>
  <c r="D112"/>
  <c r="D113"/>
  <c r="D114"/>
  <c r="D116"/>
  <c r="D105"/>
  <c r="E88"/>
  <c r="E89"/>
  <c r="E90"/>
  <c r="E91"/>
  <c r="E92"/>
  <c r="E93"/>
  <c r="E94"/>
  <c r="E95"/>
  <c r="E96"/>
  <c r="E98"/>
  <c r="E87"/>
  <c r="D88"/>
  <c r="D89"/>
  <c r="D90"/>
  <c r="D91"/>
  <c r="D92"/>
  <c r="D93"/>
  <c r="D94"/>
  <c r="D95"/>
  <c r="D96"/>
  <c r="D98"/>
  <c r="D87"/>
  <c r="E65"/>
  <c r="E66"/>
  <c r="E67"/>
  <c r="E68"/>
  <c r="E69"/>
  <c r="E70"/>
  <c r="E71"/>
  <c r="E72"/>
  <c r="E73"/>
  <c r="E75"/>
  <c r="E64"/>
  <c r="D65"/>
  <c r="D66"/>
  <c r="D67"/>
  <c r="D68"/>
  <c r="D69"/>
  <c r="D70"/>
  <c r="D71"/>
  <c r="D72"/>
  <c r="D73"/>
  <c r="D75"/>
  <c r="D64"/>
  <c r="E47"/>
  <c r="E48"/>
  <c r="E49"/>
  <c r="E50"/>
  <c r="E51"/>
  <c r="E52"/>
  <c r="E53"/>
  <c r="E54"/>
  <c r="E55"/>
  <c r="E57"/>
  <c r="E46"/>
  <c r="D47"/>
  <c r="D48"/>
  <c r="D49"/>
  <c r="D50"/>
  <c r="D51"/>
  <c r="D52"/>
  <c r="D53"/>
  <c r="D54"/>
  <c r="D55"/>
  <c r="D57"/>
  <c r="D46"/>
  <c r="E24"/>
  <c r="E25"/>
  <c r="E26"/>
  <c r="E27"/>
  <c r="E28"/>
  <c r="E29"/>
  <c r="E30"/>
  <c r="E31"/>
  <c r="E32"/>
  <c r="E34"/>
  <c r="E23"/>
  <c r="D24"/>
  <c r="D25"/>
  <c r="D26"/>
  <c r="D27"/>
  <c r="D28"/>
  <c r="D29"/>
  <c r="D30"/>
  <c r="D31"/>
  <c r="D32"/>
  <c r="D34"/>
  <c r="D23"/>
  <c r="E6"/>
  <c r="E7"/>
  <c r="E8"/>
  <c r="E9"/>
  <c r="E10"/>
  <c r="E11"/>
  <c r="E12"/>
  <c r="E13"/>
  <c r="E14"/>
  <c r="E16"/>
  <c r="E5"/>
  <c r="D6"/>
  <c r="D7"/>
  <c r="D8"/>
  <c r="D9"/>
  <c r="D10"/>
  <c r="D11"/>
  <c r="D12"/>
  <c r="D13"/>
  <c r="D14"/>
  <c r="D16"/>
  <c r="D5"/>
  <c r="K6" i="131" l="1"/>
  <c r="L6"/>
  <c r="M6"/>
  <c r="P6" s="1"/>
  <c r="K7"/>
  <c r="L7"/>
  <c r="M7" s="1"/>
  <c r="P7" s="1"/>
  <c r="K8"/>
  <c r="M8" s="1"/>
  <c r="P8" s="1"/>
  <c r="L8"/>
  <c r="K9"/>
  <c r="M9" s="1"/>
  <c r="P9" s="1"/>
  <c r="L9"/>
  <c r="K10"/>
  <c r="M10" s="1"/>
  <c r="P10" s="1"/>
  <c r="L10"/>
  <c r="K11"/>
  <c r="L11"/>
  <c r="K12"/>
  <c r="L12"/>
  <c r="K13"/>
  <c r="L13"/>
  <c r="K14"/>
  <c r="L14"/>
  <c r="K15"/>
  <c r="L15"/>
  <c r="K16"/>
  <c r="M16" s="1"/>
  <c r="P16" s="1"/>
  <c r="L16"/>
  <c r="K17"/>
  <c r="M17" s="1"/>
  <c r="P17" s="1"/>
  <c r="L17"/>
  <c r="K18"/>
  <c r="L18"/>
  <c r="M18"/>
  <c r="P18" s="1"/>
  <c r="K19"/>
  <c r="L19"/>
  <c r="K22"/>
  <c r="L22"/>
  <c r="K23"/>
  <c r="L23"/>
  <c r="K24"/>
  <c r="L24"/>
  <c r="L5"/>
  <c r="K5"/>
  <c r="M5" s="1"/>
  <c r="P5" s="1"/>
  <c r="J16" i="92"/>
  <c r="J6"/>
  <c r="J7"/>
  <c r="J8"/>
  <c r="J9"/>
  <c r="J10"/>
  <c r="J11"/>
  <c r="J12"/>
  <c r="J13"/>
  <c r="J14"/>
  <c r="J15"/>
  <c r="J5"/>
  <c r="H6"/>
  <c r="H7"/>
  <c r="H8"/>
  <c r="H9"/>
  <c r="H10"/>
  <c r="H11"/>
  <c r="H12"/>
  <c r="H13"/>
  <c r="H14"/>
  <c r="H15"/>
  <c r="H16"/>
  <c r="H17"/>
  <c r="H5"/>
  <c r="G15"/>
  <c r="G17" s="1"/>
  <c r="E6"/>
  <c r="E7"/>
  <c r="E8"/>
  <c r="E9"/>
  <c r="E10"/>
  <c r="E11"/>
  <c r="E12"/>
  <c r="E13"/>
  <c r="E14"/>
  <c r="E15"/>
  <c r="E16"/>
  <c r="E17"/>
  <c r="E5"/>
  <c r="M24" i="131" l="1"/>
  <c r="P24" s="1"/>
  <c r="M23"/>
  <c r="P23" s="1"/>
  <c r="M22"/>
  <c r="P22" s="1"/>
  <c r="M14"/>
  <c r="P14" s="1"/>
  <c r="M13"/>
  <c r="P13" s="1"/>
  <c r="M11"/>
  <c r="P11" s="1"/>
  <c r="M19"/>
  <c r="P19" s="1"/>
  <c r="M15"/>
  <c r="P15" s="1"/>
  <c r="M12"/>
  <c r="P12" s="1"/>
  <c r="D17" i="92"/>
  <c r="D15"/>
  <c r="G6" i="130" l="1"/>
  <c r="G7"/>
  <c r="G8"/>
  <c r="G9"/>
  <c r="G10"/>
  <c r="G11"/>
  <c r="G12"/>
  <c r="G13"/>
  <c r="G14"/>
  <c r="G15"/>
  <c r="G16"/>
  <c r="G17"/>
  <c r="G18"/>
  <c r="G19"/>
  <c r="G26"/>
  <c r="G5"/>
  <c r="D6"/>
  <c r="D7"/>
  <c r="D8"/>
  <c r="D9"/>
  <c r="D10"/>
  <c r="D11"/>
  <c r="D12"/>
  <c r="D13"/>
  <c r="D14"/>
  <c r="D15"/>
  <c r="D16"/>
  <c r="D17"/>
  <c r="D18"/>
  <c r="D19"/>
  <c r="D26"/>
  <c r="D5"/>
  <c r="F20"/>
  <c r="G20" s="1"/>
  <c r="C20"/>
  <c r="C27" s="1"/>
  <c r="D27" s="1"/>
  <c r="I6"/>
  <c r="J6" s="1"/>
  <c r="I7"/>
  <c r="J7" s="1"/>
  <c r="I8"/>
  <c r="J8" s="1"/>
  <c r="I9"/>
  <c r="J9" s="1"/>
  <c r="I10"/>
  <c r="J10" s="1"/>
  <c r="I11"/>
  <c r="J11" s="1"/>
  <c r="I12"/>
  <c r="J12" s="1"/>
  <c r="I13"/>
  <c r="J13" s="1"/>
  <c r="I14"/>
  <c r="K14" s="1"/>
  <c r="I15"/>
  <c r="J15" s="1"/>
  <c r="I16"/>
  <c r="J16" s="1"/>
  <c r="I17"/>
  <c r="J17" s="1"/>
  <c r="I18"/>
  <c r="K18" s="1"/>
  <c r="I19"/>
  <c r="J19" s="1"/>
  <c r="I26"/>
  <c r="J26" s="1"/>
  <c r="I5"/>
  <c r="J5" s="1"/>
  <c r="O20"/>
  <c r="F6" i="106"/>
  <c r="F7"/>
  <c r="F8"/>
  <c r="F9"/>
  <c r="F10"/>
  <c r="F11"/>
  <c r="F12"/>
  <c r="F13"/>
  <c r="F14"/>
  <c r="F15"/>
  <c r="F16"/>
  <c r="F17"/>
  <c r="F18"/>
  <c r="F19"/>
  <c r="F22"/>
  <c r="F23"/>
  <c r="F24"/>
  <c r="F26"/>
  <c r="F5"/>
  <c r="C12"/>
  <c r="C13"/>
  <c r="C14"/>
  <c r="C15"/>
  <c r="C16"/>
  <c r="C17"/>
  <c r="C18"/>
  <c r="C19"/>
  <c r="C22"/>
  <c r="C23"/>
  <c r="C24"/>
  <c r="C26"/>
  <c r="C6"/>
  <c r="C7"/>
  <c r="C8"/>
  <c r="C9"/>
  <c r="C10"/>
  <c r="C11"/>
  <c r="C5"/>
  <c r="I23"/>
  <c r="H23"/>
  <c r="J23" s="1"/>
  <c r="H22"/>
  <c r="J22" s="1"/>
  <c r="H24"/>
  <c r="J24" s="1"/>
  <c r="H6"/>
  <c r="I6" s="1"/>
  <c r="H7"/>
  <c r="I7" s="1"/>
  <c r="H8"/>
  <c r="I8" s="1"/>
  <c r="H9"/>
  <c r="I9" s="1"/>
  <c r="H10"/>
  <c r="I10" s="1"/>
  <c r="H11"/>
  <c r="I11" s="1"/>
  <c r="H12"/>
  <c r="I12" s="1"/>
  <c r="H13"/>
  <c r="I13" s="1"/>
  <c r="H14"/>
  <c r="I14" s="1"/>
  <c r="H15"/>
  <c r="I15" s="1"/>
  <c r="H16"/>
  <c r="I16" s="1"/>
  <c r="H17"/>
  <c r="I17" s="1"/>
  <c r="H18"/>
  <c r="I18" s="1"/>
  <c r="H19"/>
  <c r="I19" s="1"/>
  <c r="H26"/>
  <c r="I26" s="1"/>
  <c r="H5"/>
  <c r="I5" s="1"/>
  <c r="K19" i="130" l="1"/>
  <c r="K6"/>
  <c r="K8"/>
  <c r="K10"/>
  <c r="K15"/>
  <c r="D20"/>
  <c r="J18"/>
  <c r="J14"/>
  <c r="K5"/>
  <c r="K16"/>
  <c r="K11"/>
  <c r="K7"/>
  <c r="K17"/>
  <c r="K13"/>
  <c r="I20"/>
  <c r="J20" s="1"/>
  <c r="K9"/>
  <c r="F27"/>
  <c r="G27" s="1"/>
  <c r="K12"/>
  <c r="I22" i="106"/>
  <c r="I24"/>
  <c r="E23" i="116"/>
  <c r="E24"/>
  <c r="E25"/>
  <c r="E26"/>
  <c r="E27"/>
  <c r="E28"/>
  <c r="E29"/>
  <c r="E30"/>
  <c r="E31"/>
  <c r="E33"/>
  <c r="E22"/>
  <c r="D23"/>
  <c r="D24"/>
  <c r="D25"/>
  <c r="D26"/>
  <c r="D27"/>
  <c r="D28"/>
  <c r="D29"/>
  <c r="D30"/>
  <c r="D31"/>
  <c r="D33"/>
  <c r="D22"/>
  <c r="C32"/>
  <c r="E32" s="1"/>
  <c r="E5"/>
  <c r="E6"/>
  <c r="E7"/>
  <c r="E8"/>
  <c r="E9"/>
  <c r="E10"/>
  <c r="E11"/>
  <c r="E12"/>
  <c r="E13"/>
  <c r="E15"/>
  <c r="E4"/>
  <c r="D5"/>
  <c r="D6"/>
  <c r="D7"/>
  <c r="D8"/>
  <c r="D9"/>
  <c r="D10"/>
  <c r="D11"/>
  <c r="D12"/>
  <c r="D13"/>
  <c r="D15"/>
  <c r="D4"/>
  <c r="C14"/>
  <c r="C16" s="1"/>
  <c r="E16" s="1"/>
  <c r="E23" i="108"/>
  <c r="E24"/>
  <c r="E25"/>
  <c r="E26"/>
  <c r="E27"/>
  <c r="E28"/>
  <c r="E29"/>
  <c r="E30"/>
  <c r="E31"/>
  <c r="E33"/>
  <c r="E22"/>
  <c r="D23"/>
  <c r="D24"/>
  <c r="D25"/>
  <c r="D26"/>
  <c r="D27"/>
  <c r="D28"/>
  <c r="D29"/>
  <c r="D30"/>
  <c r="D31"/>
  <c r="D33"/>
  <c r="D22"/>
  <c r="C32"/>
  <c r="D32" s="1"/>
  <c r="E5"/>
  <c r="E6"/>
  <c r="E7"/>
  <c r="E8"/>
  <c r="E9"/>
  <c r="E10"/>
  <c r="E11"/>
  <c r="E12"/>
  <c r="E13"/>
  <c r="E15"/>
  <c r="E4"/>
  <c r="D5"/>
  <c r="D6"/>
  <c r="D7"/>
  <c r="D8"/>
  <c r="D9"/>
  <c r="D10"/>
  <c r="D11"/>
  <c r="D12"/>
  <c r="D13"/>
  <c r="D15"/>
  <c r="D4"/>
  <c r="C14"/>
  <c r="E14" s="1"/>
  <c r="F26" i="125"/>
  <c r="F27"/>
  <c r="F28"/>
  <c r="F29"/>
  <c r="F30"/>
  <c r="F31"/>
  <c r="F32"/>
  <c r="F33"/>
  <c r="F34"/>
  <c r="F35"/>
  <c r="F36"/>
  <c r="F25"/>
  <c r="E26"/>
  <c r="E27"/>
  <c r="E28"/>
  <c r="E29"/>
  <c r="E30"/>
  <c r="E31"/>
  <c r="E32"/>
  <c r="E33"/>
  <c r="E34"/>
  <c r="E35"/>
  <c r="E36"/>
  <c r="E25"/>
  <c r="D37"/>
  <c r="F37" s="1"/>
  <c r="D35"/>
  <c r="F5"/>
  <c r="F6"/>
  <c r="F7"/>
  <c r="F8"/>
  <c r="F9"/>
  <c r="F10"/>
  <c r="F11"/>
  <c r="F12"/>
  <c r="F13"/>
  <c r="F15"/>
  <c r="E5"/>
  <c r="E6"/>
  <c r="E7"/>
  <c r="E8"/>
  <c r="E9"/>
  <c r="E10"/>
  <c r="E11"/>
  <c r="E12"/>
  <c r="E13"/>
  <c r="E15"/>
  <c r="E4"/>
  <c r="D14"/>
  <c r="F14" s="1"/>
  <c r="F4"/>
  <c r="K20" i="130" l="1"/>
  <c r="I27"/>
  <c r="J27" s="1"/>
  <c r="C34" i="116"/>
  <c r="D32"/>
  <c r="E32" i="108"/>
  <c r="C34"/>
  <c r="D14" i="116"/>
  <c r="E14"/>
  <c r="D16"/>
  <c r="C16" i="108"/>
  <c r="D14"/>
  <c r="D16" i="125"/>
  <c r="E14"/>
  <c r="E37"/>
  <c r="G25" i="112"/>
  <c r="G24"/>
  <c r="E25"/>
  <c r="D25"/>
  <c r="C25"/>
  <c r="E24"/>
  <c r="C24"/>
  <c r="D24"/>
  <c r="I26" i="97"/>
  <c r="E27" i="105"/>
  <c r="E21" i="101"/>
  <c r="B21"/>
  <c r="D21" s="1"/>
  <c r="C21"/>
  <c r="D5"/>
  <c r="D6"/>
  <c r="D7"/>
  <c r="D8"/>
  <c r="D9"/>
  <c r="D10"/>
  <c r="D11"/>
  <c r="D12"/>
  <c r="D13"/>
  <c r="D14"/>
  <c r="D15"/>
  <c r="D16"/>
  <c r="D17"/>
  <c r="D18"/>
  <c r="D19"/>
  <c r="D20"/>
  <c r="W14" i="81"/>
  <c r="W15"/>
  <c r="W16"/>
  <c r="W17"/>
  <c r="W18"/>
  <c r="W19"/>
  <c r="W20"/>
  <c r="W21"/>
  <c r="W7"/>
  <c r="W8"/>
  <c r="W9"/>
  <c r="W10"/>
  <c r="W11"/>
  <c r="W12"/>
  <c r="W13"/>
  <c r="W6"/>
  <c r="V7"/>
  <c r="X7" s="1"/>
  <c r="V8"/>
  <c r="X8" s="1"/>
  <c r="V9"/>
  <c r="X9" s="1"/>
  <c r="V10"/>
  <c r="X10" s="1"/>
  <c r="V11"/>
  <c r="X11" s="1"/>
  <c r="V12"/>
  <c r="X12" s="1"/>
  <c r="V13"/>
  <c r="X13" s="1"/>
  <c r="V14"/>
  <c r="X14" s="1"/>
  <c r="V15"/>
  <c r="V16"/>
  <c r="X16" s="1"/>
  <c r="V17"/>
  <c r="X17" s="1"/>
  <c r="V18"/>
  <c r="X18" s="1"/>
  <c r="V19"/>
  <c r="V20"/>
  <c r="X20" s="1"/>
  <c r="V21"/>
  <c r="V6"/>
  <c r="X6" l="1"/>
  <c r="X21"/>
  <c r="X19"/>
  <c r="X15"/>
  <c r="D34" i="116"/>
  <c r="E34"/>
  <c r="D34" i="108"/>
  <c r="E34"/>
  <c r="E16"/>
  <c r="D16"/>
  <c r="F16" i="125"/>
  <c r="E16"/>
  <c r="X7" i="99"/>
  <c r="X8"/>
  <c r="X9"/>
  <c r="X10"/>
  <c r="X11"/>
  <c r="X12"/>
  <c r="X13"/>
  <c r="X14"/>
  <c r="X15"/>
  <c r="X16"/>
  <c r="X17"/>
  <c r="X18"/>
  <c r="X19"/>
  <c r="X20"/>
  <c r="X21"/>
  <c r="X22"/>
  <c r="X24"/>
  <c r="X25"/>
  <c r="X26"/>
  <c r="X27"/>
  <c r="X28"/>
  <c r="X6"/>
  <c r="W7"/>
  <c r="W8"/>
  <c r="W9"/>
  <c r="W10"/>
  <c r="W11"/>
  <c r="W12"/>
  <c r="W13"/>
  <c r="W14"/>
  <c r="W15"/>
  <c r="W16"/>
  <c r="W17"/>
  <c r="W18"/>
  <c r="W19"/>
  <c r="W20"/>
  <c r="W21"/>
  <c r="W22"/>
  <c r="W24"/>
  <c r="W25"/>
  <c r="W26"/>
  <c r="W27"/>
  <c r="W28"/>
  <c r="W6"/>
  <c r="V27"/>
  <c r="V22"/>
  <c r="V25"/>
  <c r="V26"/>
  <c r="V24"/>
  <c r="V7"/>
  <c r="V8"/>
  <c r="V9"/>
  <c r="V10"/>
  <c r="V11"/>
  <c r="V12"/>
  <c r="V13"/>
  <c r="V14"/>
  <c r="V15"/>
  <c r="V16"/>
  <c r="V17"/>
  <c r="V18"/>
  <c r="V19"/>
  <c r="V20"/>
  <c r="V21"/>
  <c r="V6"/>
  <c r="T6"/>
  <c r="T7"/>
  <c r="T8"/>
  <c r="T9"/>
  <c r="T10"/>
  <c r="T11"/>
  <c r="T12"/>
  <c r="T13"/>
  <c r="T14"/>
  <c r="T15"/>
  <c r="T16"/>
  <c r="T17"/>
  <c r="T18"/>
  <c r="T19"/>
  <c r="T20"/>
  <c r="T21"/>
  <c r="T22"/>
  <c r="T24"/>
  <c r="T25"/>
  <c r="T26"/>
  <c r="T27"/>
  <c r="T28"/>
  <c r="P6"/>
  <c r="P7"/>
  <c r="P8"/>
  <c r="P9"/>
  <c r="P10"/>
  <c r="P11"/>
  <c r="P12"/>
  <c r="P13"/>
  <c r="P14"/>
  <c r="P15"/>
  <c r="P16"/>
  <c r="P17"/>
  <c r="P18"/>
  <c r="P19"/>
  <c r="P20"/>
  <c r="P21"/>
  <c r="P22"/>
  <c r="P24"/>
  <c r="P25"/>
  <c r="P26"/>
  <c r="P27"/>
  <c r="P28"/>
  <c r="L6"/>
  <c r="L7"/>
  <c r="L8"/>
  <c r="L9"/>
  <c r="L10"/>
  <c r="L11"/>
  <c r="L12"/>
  <c r="L13"/>
  <c r="L14"/>
  <c r="L15"/>
  <c r="L16"/>
  <c r="L17"/>
  <c r="L18"/>
  <c r="L19"/>
  <c r="L20"/>
  <c r="L21"/>
  <c r="L22"/>
  <c r="L24"/>
  <c r="L25"/>
  <c r="L26"/>
  <c r="L27"/>
  <c r="L28"/>
  <c r="H6"/>
  <c r="H7"/>
  <c r="H8"/>
  <c r="H9"/>
  <c r="H10"/>
  <c r="H11"/>
  <c r="H12"/>
  <c r="H13"/>
  <c r="H14"/>
  <c r="H15"/>
  <c r="H16"/>
  <c r="H17"/>
  <c r="H18"/>
  <c r="H19"/>
  <c r="H20"/>
  <c r="H21"/>
  <c r="H22"/>
  <c r="H24"/>
  <c r="H25"/>
  <c r="H26"/>
  <c r="H27"/>
  <c r="H28"/>
  <c r="D24"/>
  <c r="D25"/>
  <c r="D26"/>
  <c r="D27"/>
  <c r="D28"/>
  <c r="D6"/>
  <c r="D7"/>
  <c r="D8"/>
  <c r="D9"/>
  <c r="D10"/>
  <c r="D11"/>
  <c r="D12"/>
  <c r="D13"/>
  <c r="D14"/>
  <c r="D15"/>
  <c r="D16"/>
  <c r="D17"/>
  <c r="D18"/>
  <c r="D19"/>
  <c r="D20"/>
  <c r="D21"/>
  <c r="D22"/>
  <c r="V28" l="1"/>
  <c r="O27" i="107"/>
  <c r="P27"/>
  <c r="P28" s="1"/>
  <c r="Q24"/>
  <c r="Q25"/>
  <c r="Q26"/>
  <c r="Q27"/>
  <c r="O22"/>
  <c r="P22"/>
  <c r="Q6"/>
  <c r="Q7"/>
  <c r="Q8"/>
  <c r="Q9"/>
  <c r="Q10"/>
  <c r="Q11"/>
  <c r="Q12"/>
  <c r="Q13"/>
  <c r="Q14"/>
  <c r="Q15"/>
  <c r="Q16"/>
  <c r="Q17"/>
  <c r="Q18"/>
  <c r="Q19"/>
  <c r="Q20"/>
  <c r="Q21"/>
  <c r="O28" l="1"/>
  <c r="Q22"/>
  <c r="Q28" s="1"/>
  <c r="C25" i="126" l="1"/>
  <c r="C24"/>
  <c r="C23"/>
  <c r="C22"/>
  <c r="C20"/>
  <c r="C26" s="1"/>
  <c r="C19"/>
  <c r="C18"/>
  <c r="C17"/>
  <c r="C16"/>
  <c r="C15"/>
  <c r="C14"/>
  <c r="C13"/>
  <c r="C12"/>
  <c r="C11"/>
  <c r="C10"/>
  <c r="C9"/>
  <c r="C8"/>
  <c r="C7"/>
  <c r="C6"/>
  <c r="C5"/>
  <c r="C4"/>
  <c r="Y8" i="107"/>
  <c r="AV23" i="109" l="1"/>
  <c r="L13" i="81"/>
  <c r="M13"/>
  <c r="D9"/>
  <c r="H9"/>
  <c r="L9"/>
  <c r="M9" s="1"/>
  <c r="P9"/>
  <c r="Q9" s="1"/>
  <c r="T9"/>
  <c r="T6"/>
  <c r="P6"/>
  <c r="L6"/>
  <c r="H6"/>
  <c r="D6"/>
  <c r="B23" i="96" l="1"/>
  <c r="D23" s="1"/>
  <c r="C23"/>
  <c r="B24"/>
  <c r="D24" s="1"/>
  <c r="C24"/>
  <c r="C22"/>
  <c r="B22"/>
  <c r="B6"/>
  <c r="D6" s="1"/>
  <c r="C6"/>
  <c r="B7"/>
  <c r="C7"/>
  <c r="D7"/>
  <c r="B8"/>
  <c r="C8"/>
  <c r="D8"/>
  <c r="B9"/>
  <c r="D9" s="1"/>
  <c r="C9"/>
  <c r="B10"/>
  <c r="D10" s="1"/>
  <c r="C10"/>
  <c r="B11"/>
  <c r="C11"/>
  <c r="D11"/>
  <c r="B12"/>
  <c r="C12"/>
  <c r="D12"/>
  <c r="B13"/>
  <c r="D13" s="1"/>
  <c r="C13"/>
  <c r="B14"/>
  <c r="D14" s="1"/>
  <c r="C14"/>
  <c r="B15"/>
  <c r="C15"/>
  <c r="D15"/>
  <c r="B16"/>
  <c r="C16"/>
  <c r="D16"/>
  <c r="B17"/>
  <c r="D17" s="1"/>
  <c r="C17"/>
  <c r="B18"/>
  <c r="D18" s="1"/>
  <c r="C18"/>
  <c r="B19"/>
  <c r="C19"/>
  <c r="D19"/>
  <c r="D5"/>
  <c r="C5"/>
  <c r="B5"/>
  <c r="O6"/>
  <c r="Q6" s="1"/>
  <c r="P6"/>
  <c r="O7"/>
  <c r="Q7" s="1"/>
  <c r="P7"/>
  <c r="O8"/>
  <c r="P8"/>
  <c r="Q8"/>
  <c r="O9"/>
  <c r="P9"/>
  <c r="Q9"/>
  <c r="O10"/>
  <c r="Q10" s="1"/>
  <c r="P10"/>
  <c r="O11"/>
  <c r="Q11" s="1"/>
  <c r="P11"/>
  <c r="O12"/>
  <c r="P12"/>
  <c r="Q12"/>
  <c r="O13"/>
  <c r="P13"/>
  <c r="Q13"/>
  <c r="O14"/>
  <c r="Q14" s="1"/>
  <c r="P14"/>
  <c r="O15"/>
  <c r="Q15" s="1"/>
  <c r="P15"/>
  <c r="O16"/>
  <c r="P16"/>
  <c r="Q16"/>
  <c r="O17"/>
  <c r="P17"/>
  <c r="Q17"/>
  <c r="O18"/>
  <c r="Q18" s="1"/>
  <c r="P18"/>
  <c r="O19"/>
  <c r="Q19" s="1"/>
  <c r="P19"/>
  <c r="O20"/>
  <c r="P20"/>
  <c r="Q20"/>
  <c r="O21"/>
  <c r="P21"/>
  <c r="Q21"/>
  <c r="O22"/>
  <c r="Q22" s="1"/>
  <c r="P22"/>
  <c r="O23"/>
  <c r="Q23" s="1"/>
  <c r="P23"/>
  <c r="O24"/>
  <c r="P24"/>
  <c r="Q24"/>
  <c r="O25"/>
  <c r="P25"/>
  <c r="Q25"/>
  <c r="O26"/>
  <c r="Q26" s="1"/>
  <c r="P26"/>
  <c r="Q5"/>
  <c r="P5"/>
  <c r="O5"/>
  <c r="L25"/>
  <c r="M25" s="1"/>
  <c r="K25"/>
  <c r="M24"/>
  <c r="M23"/>
  <c r="M22"/>
  <c r="L20"/>
  <c r="K20"/>
  <c r="K26" s="1"/>
  <c r="M19"/>
  <c r="M18"/>
  <c r="M17"/>
  <c r="M16"/>
  <c r="M15"/>
  <c r="M14"/>
  <c r="M13"/>
  <c r="M12"/>
  <c r="M11"/>
  <c r="M10"/>
  <c r="M9"/>
  <c r="M8"/>
  <c r="M7"/>
  <c r="M5"/>
  <c r="M20" s="1"/>
  <c r="M26" s="1"/>
  <c r="H25"/>
  <c r="G25"/>
  <c r="I24"/>
  <c r="I23"/>
  <c r="I22"/>
  <c r="H20"/>
  <c r="H26" s="1"/>
  <c r="G20"/>
  <c r="G26" s="1"/>
  <c r="I19"/>
  <c r="I18"/>
  <c r="I17"/>
  <c r="I16"/>
  <c r="I15"/>
  <c r="I14"/>
  <c r="I13"/>
  <c r="I12"/>
  <c r="I11"/>
  <c r="I10"/>
  <c r="I9"/>
  <c r="I8"/>
  <c r="I7"/>
  <c r="I6"/>
  <c r="S23" i="83"/>
  <c r="D8" i="76"/>
  <c r="D5"/>
  <c r="D15" i="129"/>
  <c r="R26" i="83"/>
  <c r="R21"/>
  <c r="G20" i="97"/>
  <c r="I20" s="1"/>
  <c r="H20"/>
  <c r="I16"/>
  <c r="I5"/>
  <c r="I25" i="96" l="1"/>
  <c r="L26"/>
  <c r="I20"/>
  <c r="R27" i="83"/>
  <c r="S27" s="1"/>
  <c r="E12" i="97"/>
  <c r="N20"/>
  <c r="N25"/>
  <c r="I26" i="96" l="1"/>
  <c r="N26" i="97"/>
  <c r="E4" i="112"/>
  <c r="G4" s="1"/>
  <c r="E7" i="105"/>
  <c r="E8"/>
  <c r="E9"/>
  <c r="E10"/>
  <c r="H9" s="1"/>
  <c r="E11"/>
  <c r="E12"/>
  <c r="E13"/>
  <c r="E14"/>
  <c r="E15"/>
  <c r="E16"/>
  <c r="E17"/>
  <c r="E18"/>
  <c r="E19"/>
  <c r="E6"/>
  <c r="E5"/>
  <c r="D5" i="132"/>
  <c r="E23" i="86"/>
  <c r="D5" i="83"/>
  <c r="S5" s="1"/>
  <c r="B25" i="114"/>
  <c r="B19"/>
  <c r="B24"/>
  <c r="X25" i="98"/>
  <c r="E20" i="105" l="1"/>
  <c r="K10" i="98"/>
  <c r="K7"/>
  <c r="K5"/>
  <c r="B25" i="129" l="1"/>
  <c r="C25"/>
  <c r="D22"/>
  <c r="D23"/>
  <c r="D24"/>
  <c r="B20"/>
  <c r="C20"/>
  <c r="D5"/>
  <c r="D6"/>
  <c r="D7"/>
  <c r="D8"/>
  <c r="D9"/>
  <c r="D10"/>
  <c r="D11"/>
  <c r="D12"/>
  <c r="D13"/>
  <c r="D14"/>
  <c r="D16"/>
  <c r="D17"/>
  <c r="D18"/>
  <c r="D19"/>
  <c r="E28" i="99"/>
  <c r="I28"/>
  <c r="M28"/>
  <c r="Q28"/>
  <c r="U28"/>
  <c r="B27"/>
  <c r="C27"/>
  <c r="F27"/>
  <c r="G27"/>
  <c r="J27"/>
  <c r="K27"/>
  <c r="N27"/>
  <c r="O27"/>
  <c r="R27"/>
  <c r="S27"/>
  <c r="B26" i="129" l="1"/>
  <c r="C26"/>
  <c r="D25"/>
  <c r="D20"/>
  <c r="R22" i="99"/>
  <c r="R28" s="1"/>
  <c r="S22"/>
  <c r="S28" s="1"/>
  <c r="N22"/>
  <c r="N28" s="1"/>
  <c r="O22"/>
  <c r="O28" s="1"/>
  <c r="J22"/>
  <c r="J28" s="1"/>
  <c r="K22"/>
  <c r="K28" s="1"/>
  <c r="F22"/>
  <c r="F28" s="1"/>
  <c r="G22"/>
  <c r="G28" s="1"/>
  <c r="B22"/>
  <c r="B28" s="1"/>
  <c r="C22"/>
  <c r="C28" s="1"/>
  <c r="D26" i="129" l="1"/>
  <c r="J27" i="131"/>
  <c r="N27"/>
  <c r="O27"/>
  <c r="B25"/>
  <c r="C25"/>
  <c r="E25"/>
  <c r="F25"/>
  <c r="H25"/>
  <c r="I25"/>
  <c r="B20"/>
  <c r="C20"/>
  <c r="E20"/>
  <c r="F20"/>
  <c r="H20"/>
  <c r="I20"/>
  <c r="K20" l="1"/>
  <c r="K25"/>
  <c r="L25"/>
  <c r="L20"/>
  <c r="I27"/>
  <c r="C27"/>
  <c r="H27"/>
  <c r="B27"/>
  <c r="F27"/>
  <c r="E27"/>
  <c r="M20" l="1"/>
  <c r="P20" s="1"/>
  <c r="M25"/>
  <c r="P25" s="1"/>
  <c r="L27"/>
  <c r="K27"/>
  <c r="E14" i="97"/>
  <c r="O14" s="1"/>
  <c r="M27" i="131" l="1"/>
  <c r="P27" s="1"/>
  <c r="D6" i="132"/>
  <c r="D7"/>
  <c r="D8"/>
  <c r="D9"/>
  <c r="D10"/>
  <c r="D11"/>
  <c r="D12"/>
  <c r="D13"/>
  <c r="D14"/>
  <c r="D17"/>
  <c r="D15"/>
  <c r="D16"/>
  <c r="D18"/>
  <c r="D19"/>
  <c r="B20"/>
  <c r="C20"/>
  <c r="C25"/>
  <c r="B25"/>
  <c r="D24"/>
  <c r="D23"/>
  <c r="D22"/>
  <c r="D25" l="1"/>
  <c r="D20"/>
  <c r="B26"/>
  <c r="C26"/>
  <c r="L25" i="106"/>
  <c r="L20"/>
  <c r="L27" s="1"/>
  <c r="D26" i="132" l="1"/>
  <c r="E7" i="112" l="1"/>
  <c r="G7" s="1"/>
  <c r="I19" i="97"/>
  <c r="I18"/>
  <c r="I17"/>
  <c r="I15"/>
  <c r="I14"/>
  <c r="I13"/>
  <c r="I12"/>
  <c r="I11"/>
  <c r="I10"/>
  <c r="I9"/>
  <c r="I8"/>
  <c r="I7"/>
  <c r="I6"/>
  <c r="H24" i="83"/>
  <c r="H15"/>
  <c r="H8"/>
  <c r="H5"/>
  <c r="J5"/>
  <c r="D8"/>
  <c r="S8" s="1"/>
  <c r="H10"/>
  <c r="F8" i="105" l="1"/>
  <c r="C25" i="96"/>
  <c r="B25"/>
  <c r="D22"/>
  <c r="B25" i="76"/>
  <c r="C25"/>
  <c r="D24"/>
  <c r="D23"/>
  <c r="D22"/>
  <c r="C20" i="86"/>
  <c r="C26" s="1"/>
  <c r="D25"/>
  <c r="C25"/>
  <c r="E24"/>
  <c r="E22"/>
  <c r="D25" i="76" l="1"/>
  <c r="AV5" i="109"/>
  <c r="AN5"/>
  <c r="AJ5"/>
  <c r="AF5"/>
  <c r="P7"/>
  <c r="X5"/>
  <c r="H27" i="107"/>
  <c r="H22"/>
  <c r="H19" i="83" l="1"/>
  <c r="H18"/>
  <c r="H17"/>
  <c r="H16"/>
  <c r="H14"/>
  <c r="H13"/>
  <c r="H12"/>
  <c r="H11"/>
  <c r="H9"/>
  <c r="H7"/>
  <c r="H6"/>
  <c r="D25" i="96" l="1"/>
  <c r="C20" i="98"/>
  <c r="H14" i="81"/>
  <c r="H15"/>
  <c r="H16"/>
  <c r="H17"/>
  <c r="H19"/>
  <c r="H20"/>
  <c r="H21"/>
  <c r="D11"/>
  <c r="D12"/>
  <c r="D13"/>
  <c r="D14"/>
  <c r="D15"/>
  <c r="D16"/>
  <c r="D17"/>
  <c r="D18"/>
  <c r="D19"/>
  <c r="D20"/>
  <c r="D21"/>
  <c r="T11"/>
  <c r="T12"/>
  <c r="T13"/>
  <c r="T14"/>
  <c r="T15"/>
  <c r="T16"/>
  <c r="T17"/>
  <c r="T18"/>
  <c r="T19"/>
  <c r="T20"/>
  <c r="T21"/>
  <c r="P16"/>
  <c r="P17"/>
  <c r="P18"/>
  <c r="P19"/>
  <c r="P20"/>
  <c r="P21"/>
  <c r="E5" i="119"/>
  <c r="B27" i="105"/>
  <c r="J27" i="83"/>
  <c r="K27"/>
  <c r="L27"/>
  <c r="M27"/>
  <c r="N27"/>
  <c r="O27"/>
  <c r="P27"/>
  <c r="Q27"/>
  <c r="Z28" i="107"/>
  <c r="V28"/>
  <c r="F28"/>
  <c r="J28"/>
  <c r="BY27" i="109"/>
  <c r="CC27"/>
  <c r="BM27"/>
  <c r="BQ27"/>
  <c r="BA27"/>
  <c r="BE27"/>
  <c r="AO27"/>
  <c r="AS27"/>
  <c r="AC27"/>
  <c r="AG27"/>
  <c r="E27"/>
  <c r="I27"/>
  <c r="P26" i="98"/>
  <c r="F26"/>
  <c r="E25" i="86" l="1"/>
  <c r="E13"/>
  <c r="G37" i="125" l="1"/>
  <c r="F25" i="87"/>
  <c r="F20"/>
  <c r="F27" l="1"/>
  <c r="C15" i="124" l="1"/>
  <c r="B15"/>
  <c r="K14"/>
  <c r="J14"/>
  <c r="C20" i="123"/>
  <c r="D20"/>
  <c r="E20"/>
  <c r="F20"/>
  <c r="B20"/>
  <c r="G7"/>
  <c r="G8"/>
  <c r="G9"/>
  <c r="G10"/>
  <c r="G11"/>
  <c r="G12"/>
  <c r="G13"/>
  <c r="G14"/>
  <c r="G15"/>
  <c r="G16"/>
  <c r="G17"/>
  <c r="G18"/>
  <c r="G19"/>
  <c r="G6"/>
  <c r="G20" l="1"/>
  <c r="E8" i="86" l="1"/>
  <c r="AA20" i="98" l="1"/>
  <c r="E26" i="107" l="1"/>
  <c r="E25"/>
  <c r="E24"/>
  <c r="D27"/>
  <c r="C27"/>
  <c r="E6"/>
  <c r="D22"/>
  <c r="C22"/>
  <c r="E21"/>
  <c r="E20"/>
  <c r="E19"/>
  <c r="E18"/>
  <c r="E17"/>
  <c r="E16"/>
  <c r="E15"/>
  <c r="E14"/>
  <c r="E13"/>
  <c r="E12"/>
  <c r="E11"/>
  <c r="E10"/>
  <c r="E9"/>
  <c r="E8"/>
  <c r="E7"/>
  <c r="C28" l="1"/>
  <c r="E27"/>
  <c r="D28"/>
  <c r="E22"/>
  <c r="E24" i="97"/>
  <c r="O24" s="1"/>
  <c r="E23"/>
  <c r="O23" s="1"/>
  <c r="E22"/>
  <c r="O22" s="1"/>
  <c r="E19"/>
  <c r="O19" s="1"/>
  <c r="E18"/>
  <c r="O18" s="1"/>
  <c r="E17"/>
  <c r="O17" s="1"/>
  <c r="E16"/>
  <c r="O16" s="1"/>
  <c r="E15"/>
  <c r="O15" s="1"/>
  <c r="E13"/>
  <c r="O13" s="1"/>
  <c r="O12"/>
  <c r="E11"/>
  <c r="O11" s="1"/>
  <c r="E10"/>
  <c r="O10" s="1"/>
  <c r="E9"/>
  <c r="O9" s="1"/>
  <c r="E8"/>
  <c r="O8" s="1"/>
  <c r="E7"/>
  <c r="O7" s="1"/>
  <c r="E6"/>
  <c r="O6" s="1"/>
  <c r="E5"/>
  <c r="O5" s="1"/>
  <c r="E6" i="99"/>
  <c r="E28" i="107" l="1"/>
  <c r="C97" i="118"/>
  <c r="D13" i="76"/>
  <c r="D97" i="118" l="1"/>
  <c r="C99"/>
  <c r="E97"/>
  <c r="P15" i="81"/>
  <c r="L15"/>
  <c r="E99" i="118" l="1"/>
  <c r="D99"/>
  <c r="G26" i="109"/>
  <c r="F26"/>
  <c r="H25"/>
  <c r="H24"/>
  <c r="H23"/>
  <c r="G21"/>
  <c r="F21"/>
  <c r="H20"/>
  <c r="H19"/>
  <c r="H18"/>
  <c r="H17"/>
  <c r="H16"/>
  <c r="H15"/>
  <c r="H14"/>
  <c r="H13"/>
  <c r="H12"/>
  <c r="H11"/>
  <c r="H10"/>
  <c r="H9"/>
  <c r="H8"/>
  <c r="H7"/>
  <c r="H6"/>
  <c r="H5"/>
  <c r="BK26"/>
  <c r="BL26" s="1"/>
  <c r="BL25"/>
  <c r="BL24"/>
  <c r="BL23"/>
  <c r="BK21"/>
  <c r="BJ21"/>
  <c r="BJ27" s="1"/>
  <c r="BL20"/>
  <c r="BL19"/>
  <c r="BL18"/>
  <c r="BL17"/>
  <c r="BL16"/>
  <c r="BL15"/>
  <c r="BL14"/>
  <c r="BL13"/>
  <c r="BL12"/>
  <c r="BL11"/>
  <c r="BL10"/>
  <c r="BL9"/>
  <c r="BL8"/>
  <c r="BL7"/>
  <c r="BL6"/>
  <c r="BL5"/>
  <c r="I25" i="98"/>
  <c r="I20"/>
  <c r="K22"/>
  <c r="K23"/>
  <c r="K24"/>
  <c r="Z20"/>
  <c r="Y20"/>
  <c r="C279" i="118"/>
  <c r="V20" i="98"/>
  <c r="W20"/>
  <c r="X20"/>
  <c r="M25"/>
  <c r="N25"/>
  <c r="O22"/>
  <c r="O23"/>
  <c r="O24"/>
  <c r="Q20"/>
  <c r="R20"/>
  <c r="S5"/>
  <c r="S6"/>
  <c r="S7"/>
  <c r="S8"/>
  <c r="S9"/>
  <c r="S10"/>
  <c r="S11"/>
  <c r="S12"/>
  <c r="S13"/>
  <c r="S14"/>
  <c r="S15"/>
  <c r="S16"/>
  <c r="S17"/>
  <c r="S18"/>
  <c r="S19"/>
  <c r="M20"/>
  <c r="N20"/>
  <c r="O5"/>
  <c r="O6"/>
  <c r="O7"/>
  <c r="O8"/>
  <c r="O9"/>
  <c r="O10"/>
  <c r="O11"/>
  <c r="O12"/>
  <c r="O13"/>
  <c r="O14"/>
  <c r="O15"/>
  <c r="O16"/>
  <c r="O17"/>
  <c r="O18"/>
  <c r="O19"/>
  <c r="C25"/>
  <c r="C26" s="1"/>
  <c r="D25"/>
  <c r="E25"/>
  <c r="G25"/>
  <c r="H25"/>
  <c r="J25"/>
  <c r="K6"/>
  <c r="K8"/>
  <c r="K9"/>
  <c r="K11"/>
  <c r="K12"/>
  <c r="K13"/>
  <c r="K14"/>
  <c r="K15"/>
  <c r="K16"/>
  <c r="K17"/>
  <c r="K18"/>
  <c r="K19"/>
  <c r="D20"/>
  <c r="E20"/>
  <c r="G20"/>
  <c r="H20"/>
  <c r="J20"/>
  <c r="J26" s="1"/>
  <c r="E25" i="87"/>
  <c r="E20"/>
  <c r="V25" i="98"/>
  <c r="W25"/>
  <c r="AF23" i="109"/>
  <c r="D197" i="118" l="1"/>
  <c r="E197"/>
  <c r="E279"/>
  <c r="D279"/>
  <c r="C281"/>
  <c r="D26" i="98"/>
  <c r="H26"/>
  <c r="K25"/>
  <c r="I26"/>
  <c r="N26"/>
  <c r="E26"/>
  <c r="G27" i="109"/>
  <c r="G26" i="98"/>
  <c r="E27" i="87"/>
  <c r="M26" i="98"/>
  <c r="BK27" i="109"/>
  <c r="F27"/>
  <c r="X26" i="98"/>
  <c r="V26"/>
  <c r="W26"/>
  <c r="H21" i="109"/>
  <c r="S20" i="98"/>
  <c r="O25"/>
  <c r="O20"/>
  <c r="BL21" i="109"/>
  <c r="BL27" s="1"/>
  <c r="H26"/>
  <c r="K20" i="98"/>
  <c r="E18" i="112"/>
  <c r="E17"/>
  <c r="E16"/>
  <c r="E15"/>
  <c r="E14"/>
  <c r="E13"/>
  <c r="E12"/>
  <c r="E11"/>
  <c r="E10"/>
  <c r="E9"/>
  <c r="E8"/>
  <c r="E6"/>
  <c r="E5"/>
  <c r="C19"/>
  <c r="D19"/>
  <c r="E281" i="118" l="1"/>
  <c r="D281"/>
  <c r="E199"/>
  <c r="D199"/>
  <c r="H27" i="109"/>
  <c r="K26" i="98"/>
  <c r="O26"/>
  <c r="C20" i="96"/>
  <c r="C26" s="1"/>
  <c r="B20"/>
  <c r="B26" s="1"/>
  <c r="E25" i="97" l="1"/>
  <c r="D25"/>
  <c r="C25"/>
  <c r="D20"/>
  <c r="C20"/>
  <c r="O25" l="1"/>
  <c r="D26"/>
  <c r="C26"/>
  <c r="E20"/>
  <c r="U16" i="81"/>
  <c r="D20" i="96"/>
  <c r="D26" s="1"/>
  <c r="B20" i="76"/>
  <c r="B26" s="1"/>
  <c r="C20"/>
  <c r="C26" s="1"/>
  <c r="E14" i="86"/>
  <c r="E19"/>
  <c r="E18"/>
  <c r="T7" i="81"/>
  <c r="T8"/>
  <c r="P11"/>
  <c r="L11"/>
  <c r="H11"/>
  <c r="T10"/>
  <c r="P10"/>
  <c r="L10"/>
  <c r="H10"/>
  <c r="D10"/>
  <c r="J5" i="100"/>
  <c r="K7"/>
  <c r="K8"/>
  <c r="K9"/>
  <c r="K10"/>
  <c r="K11"/>
  <c r="K12"/>
  <c r="K14"/>
  <c r="K15"/>
  <c r="K16"/>
  <c r="K17"/>
  <c r="K18"/>
  <c r="K19"/>
  <c r="K6"/>
  <c r="K5"/>
  <c r="J7"/>
  <c r="J8"/>
  <c r="J9"/>
  <c r="J10"/>
  <c r="J11"/>
  <c r="J12"/>
  <c r="J14"/>
  <c r="J15"/>
  <c r="J16"/>
  <c r="J17"/>
  <c r="J18"/>
  <c r="J19"/>
  <c r="L19" s="1"/>
  <c r="J6"/>
  <c r="H17"/>
  <c r="H16"/>
  <c r="H14"/>
  <c r="H12"/>
  <c r="H11"/>
  <c r="H10"/>
  <c r="H15"/>
  <c r="H18"/>
  <c r="H19"/>
  <c r="F20"/>
  <c r="G20"/>
  <c r="H9"/>
  <c r="H8"/>
  <c r="H7"/>
  <c r="H6"/>
  <c r="I6" s="1"/>
  <c r="H5"/>
  <c r="B20"/>
  <c r="C20"/>
  <c r="D19"/>
  <c r="E19" s="1"/>
  <c r="D17"/>
  <c r="E17" s="1"/>
  <c r="D16"/>
  <c r="E16" s="1"/>
  <c r="D15"/>
  <c r="E15" s="1"/>
  <c r="D14"/>
  <c r="E14" s="1"/>
  <c r="D12"/>
  <c r="E12" s="1"/>
  <c r="D11"/>
  <c r="E11" s="1"/>
  <c r="D10"/>
  <c r="E10" s="1"/>
  <c r="D9"/>
  <c r="E9" s="1"/>
  <c r="D8"/>
  <c r="E8" s="1"/>
  <c r="D5"/>
  <c r="E5" s="1"/>
  <c r="D6"/>
  <c r="E6" s="1"/>
  <c r="D7"/>
  <c r="E7" s="1"/>
  <c r="L21" i="81"/>
  <c r="M21" s="1"/>
  <c r="Q20"/>
  <c r="L20"/>
  <c r="M20" s="1"/>
  <c r="Q19"/>
  <c r="L19"/>
  <c r="M19" s="1"/>
  <c r="Q18"/>
  <c r="L18"/>
  <c r="M18" s="1"/>
  <c r="Q17"/>
  <c r="L17"/>
  <c r="M17" s="1"/>
  <c r="P13"/>
  <c r="Q13" s="1"/>
  <c r="H13"/>
  <c r="P12"/>
  <c r="Q12" s="1"/>
  <c r="L12"/>
  <c r="M12" s="1"/>
  <c r="H12"/>
  <c r="P8"/>
  <c r="Q8" s="1"/>
  <c r="L8"/>
  <c r="M8" s="1"/>
  <c r="H8"/>
  <c r="D8"/>
  <c r="L7"/>
  <c r="H7"/>
  <c r="D7"/>
  <c r="Q16"/>
  <c r="L16"/>
  <c r="M16" s="1"/>
  <c r="H22" l="1"/>
  <c r="L15" i="100"/>
  <c r="L10"/>
  <c r="E26" i="97"/>
  <c r="O26" s="1"/>
  <c r="O20"/>
  <c r="L17" i="100"/>
  <c r="L12"/>
  <c r="M12" s="1"/>
  <c r="L8"/>
  <c r="M8" s="1"/>
  <c r="J20"/>
  <c r="L6"/>
  <c r="M6" s="1"/>
  <c r="M7" i="81"/>
  <c r="L5" i="100"/>
  <c r="M5" s="1"/>
  <c r="K20"/>
  <c r="L20"/>
  <c r="M20" s="1"/>
  <c r="M19"/>
  <c r="M17"/>
  <c r="M15"/>
  <c r="M10"/>
  <c r="L18"/>
  <c r="M18" s="1"/>
  <c r="L16"/>
  <c r="M16" s="1"/>
  <c r="L14"/>
  <c r="M14" s="1"/>
  <c r="L11"/>
  <c r="M11" s="1"/>
  <c r="L9"/>
  <c r="M9" s="1"/>
  <c r="L7"/>
  <c r="M7" s="1"/>
  <c r="Q21" i="81"/>
  <c r="P7"/>
  <c r="H20" i="100"/>
  <c r="D18"/>
  <c r="E18" s="1"/>
  <c r="P14" i="81"/>
  <c r="Q14" s="1"/>
  <c r="L14"/>
  <c r="M14" s="1"/>
  <c r="D20" i="86"/>
  <c r="D26" s="1"/>
  <c r="Q7" i="81" l="1"/>
  <c r="D20" i="100"/>
  <c r="E20" s="1"/>
  <c r="E20" i="86"/>
  <c r="E26" s="1"/>
  <c r="D7" i="76"/>
  <c r="D9"/>
  <c r="D10"/>
  <c r="D11"/>
  <c r="D12"/>
  <c r="D14"/>
  <c r="D15"/>
  <c r="D16"/>
  <c r="D17"/>
  <c r="D18"/>
  <c r="D19"/>
  <c r="D20" l="1"/>
  <c r="D26" s="1"/>
  <c r="E6" i="86"/>
  <c r="E7"/>
  <c r="E9"/>
  <c r="E10"/>
  <c r="E11"/>
  <c r="E12"/>
  <c r="E15"/>
  <c r="E16"/>
  <c r="E17"/>
  <c r="U17" i="107" l="1"/>
  <c r="CD26" i="109" l="1"/>
  <c r="CE26"/>
  <c r="CF23"/>
  <c r="CF24"/>
  <c r="CF25"/>
  <c r="CD21"/>
  <c r="CE21"/>
  <c r="CF5"/>
  <c r="CF6"/>
  <c r="CF7"/>
  <c r="CF8"/>
  <c r="CF9"/>
  <c r="CF10"/>
  <c r="CF11"/>
  <c r="CF12"/>
  <c r="CF13"/>
  <c r="CF14"/>
  <c r="CF15"/>
  <c r="CF16"/>
  <c r="CF17"/>
  <c r="CF18"/>
  <c r="CF19"/>
  <c r="CF20"/>
  <c r="CE27" l="1"/>
  <c r="CD27"/>
  <c r="CF26"/>
  <c r="CF21"/>
  <c r="F26" i="83"/>
  <c r="G26"/>
  <c r="F21"/>
  <c r="G21"/>
  <c r="B21"/>
  <c r="C21"/>
  <c r="D6"/>
  <c r="S6" s="1"/>
  <c r="D7"/>
  <c r="S7" s="1"/>
  <c r="D9"/>
  <c r="D10"/>
  <c r="D11"/>
  <c r="D12"/>
  <c r="D13"/>
  <c r="D14"/>
  <c r="D15"/>
  <c r="D16"/>
  <c r="D17"/>
  <c r="D18"/>
  <c r="D19"/>
  <c r="D20"/>
  <c r="B26"/>
  <c r="C26"/>
  <c r="D23"/>
  <c r="S24" s="1"/>
  <c r="D24"/>
  <c r="S25" s="1"/>
  <c r="D25"/>
  <c r="C21" i="105"/>
  <c r="D21"/>
  <c r="AA22" i="107"/>
  <c r="AB22"/>
  <c r="AC6"/>
  <c r="AC7"/>
  <c r="AC8"/>
  <c r="AC9"/>
  <c r="AC10"/>
  <c r="AC11"/>
  <c r="AC12"/>
  <c r="AC13"/>
  <c r="AC14"/>
  <c r="AC15"/>
  <c r="AC16"/>
  <c r="AC17"/>
  <c r="AC18"/>
  <c r="AC19"/>
  <c r="AC20"/>
  <c r="AC21"/>
  <c r="AA27"/>
  <c r="AB27"/>
  <c r="AC24"/>
  <c r="AC25"/>
  <c r="AC26"/>
  <c r="W22"/>
  <c r="X22"/>
  <c r="Y6"/>
  <c r="Y7"/>
  <c r="Y9"/>
  <c r="Y10"/>
  <c r="Y11"/>
  <c r="Y12"/>
  <c r="Y13"/>
  <c r="Y14"/>
  <c r="Y15"/>
  <c r="Y16"/>
  <c r="Y17"/>
  <c r="Y18"/>
  <c r="Y19"/>
  <c r="Y20"/>
  <c r="Y21"/>
  <c r="W27"/>
  <c r="X27"/>
  <c r="Y24"/>
  <c r="Y25"/>
  <c r="Y26"/>
  <c r="S22"/>
  <c r="T22"/>
  <c r="U6"/>
  <c r="U7"/>
  <c r="U8"/>
  <c r="U9"/>
  <c r="U10"/>
  <c r="U11"/>
  <c r="U12"/>
  <c r="U13"/>
  <c r="U14"/>
  <c r="U15"/>
  <c r="U16"/>
  <c r="U18"/>
  <c r="U19"/>
  <c r="U20"/>
  <c r="U21"/>
  <c r="S27"/>
  <c r="T27"/>
  <c r="U24"/>
  <c r="U25"/>
  <c r="U26"/>
  <c r="K22"/>
  <c r="L22"/>
  <c r="M6"/>
  <c r="M7"/>
  <c r="M8"/>
  <c r="M9"/>
  <c r="M10"/>
  <c r="M11"/>
  <c r="M12"/>
  <c r="M13"/>
  <c r="M14"/>
  <c r="M15"/>
  <c r="M16"/>
  <c r="M17"/>
  <c r="M18"/>
  <c r="M19"/>
  <c r="M20"/>
  <c r="M21"/>
  <c r="K27"/>
  <c r="L27"/>
  <c r="M24"/>
  <c r="M25"/>
  <c r="M26"/>
  <c r="G27"/>
  <c r="I24"/>
  <c r="I25"/>
  <c r="I26"/>
  <c r="G22"/>
  <c r="G28" s="1"/>
  <c r="H28"/>
  <c r="I6"/>
  <c r="I8"/>
  <c r="I9"/>
  <c r="I10"/>
  <c r="I11"/>
  <c r="I12"/>
  <c r="I13"/>
  <c r="I14"/>
  <c r="I15"/>
  <c r="I16"/>
  <c r="I17"/>
  <c r="I18"/>
  <c r="I19"/>
  <c r="I20"/>
  <c r="I21"/>
  <c r="L28" l="1"/>
  <c r="H21" i="83"/>
  <c r="K28" i="107"/>
  <c r="H26" i="83"/>
  <c r="F27"/>
  <c r="AB28" i="107"/>
  <c r="AA28"/>
  <c r="X28"/>
  <c r="B27" i="83"/>
  <c r="T28" i="107"/>
  <c r="W28"/>
  <c r="S28"/>
  <c r="C27" i="83"/>
  <c r="G27"/>
  <c r="AC22" i="107"/>
  <c r="Y22"/>
  <c r="U27"/>
  <c r="U22"/>
  <c r="I22"/>
  <c r="E21" i="105"/>
  <c r="D21" i="83"/>
  <c r="I27" i="107"/>
  <c r="M27"/>
  <c r="AC27"/>
  <c r="CF27" i="109"/>
  <c r="D26" i="83"/>
  <c r="M22" i="107"/>
  <c r="Y27"/>
  <c r="BX19" i="109"/>
  <c r="BZ21"/>
  <c r="CA21"/>
  <c r="CB5"/>
  <c r="CB6"/>
  <c r="CB7"/>
  <c r="CB8"/>
  <c r="CB9"/>
  <c r="CB10"/>
  <c r="CB11"/>
  <c r="CB12"/>
  <c r="CB13"/>
  <c r="CB14"/>
  <c r="CB15"/>
  <c r="CB16"/>
  <c r="CB17"/>
  <c r="CB18"/>
  <c r="CB19"/>
  <c r="CB20"/>
  <c r="BZ26"/>
  <c r="CA26"/>
  <c r="CB23"/>
  <c r="CB24"/>
  <c r="CB25"/>
  <c r="BV21"/>
  <c r="BW21"/>
  <c r="BX5"/>
  <c r="BX6"/>
  <c r="BX7"/>
  <c r="BX8"/>
  <c r="BX9"/>
  <c r="BX10"/>
  <c r="BX11"/>
  <c r="BX12"/>
  <c r="BX13"/>
  <c r="BX14"/>
  <c r="BX15"/>
  <c r="BX16"/>
  <c r="BX17"/>
  <c r="BX18"/>
  <c r="BX20"/>
  <c r="BV26"/>
  <c r="BW26"/>
  <c r="BX23"/>
  <c r="BX24"/>
  <c r="BX25"/>
  <c r="BR21"/>
  <c r="BS21"/>
  <c r="BT5"/>
  <c r="BT6"/>
  <c r="BT7"/>
  <c r="BT8"/>
  <c r="BT9"/>
  <c r="BT10"/>
  <c r="BT11"/>
  <c r="BT12"/>
  <c r="BT13"/>
  <c r="BT14"/>
  <c r="BT15"/>
  <c r="BT16"/>
  <c r="BT17"/>
  <c r="BT18"/>
  <c r="BT19"/>
  <c r="BT20"/>
  <c r="BR26"/>
  <c r="BS26"/>
  <c r="BT23"/>
  <c r="BT24"/>
  <c r="BT25"/>
  <c r="BN26"/>
  <c r="BO26"/>
  <c r="BP23"/>
  <c r="BP24"/>
  <c r="BP25"/>
  <c r="BN21"/>
  <c r="BO21"/>
  <c r="BP5"/>
  <c r="BP6"/>
  <c r="BP7"/>
  <c r="BP8"/>
  <c r="BP9"/>
  <c r="BP10"/>
  <c r="BP11"/>
  <c r="BP12"/>
  <c r="BP13"/>
  <c r="BP14"/>
  <c r="BP15"/>
  <c r="BP16"/>
  <c r="BP17"/>
  <c r="BP18"/>
  <c r="BP19"/>
  <c r="BP20"/>
  <c r="BF26"/>
  <c r="BG26"/>
  <c r="BH23"/>
  <c r="BH24"/>
  <c r="BH25"/>
  <c r="BF21"/>
  <c r="BG21"/>
  <c r="BH5"/>
  <c r="BH6"/>
  <c r="BH7"/>
  <c r="BH8"/>
  <c r="BH9"/>
  <c r="BH10"/>
  <c r="BH11"/>
  <c r="BH12"/>
  <c r="BH13"/>
  <c r="BH14"/>
  <c r="BH15"/>
  <c r="BH16"/>
  <c r="BH17"/>
  <c r="BH18"/>
  <c r="BH19"/>
  <c r="BH20"/>
  <c r="BB26"/>
  <c r="BC26"/>
  <c r="BD23"/>
  <c r="BD24"/>
  <c r="BD25"/>
  <c r="BB21"/>
  <c r="BC21"/>
  <c r="BD5"/>
  <c r="BD6"/>
  <c r="BD7"/>
  <c r="BD8"/>
  <c r="BD9"/>
  <c r="BD10"/>
  <c r="BD11"/>
  <c r="BD12"/>
  <c r="BD13"/>
  <c r="BD14"/>
  <c r="BD15"/>
  <c r="BD16"/>
  <c r="BD17"/>
  <c r="BD18"/>
  <c r="BD19"/>
  <c r="BD20"/>
  <c r="AX26"/>
  <c r="AY26"/>
  <c r="AZ23"/>
  <c r="AZ24"/>
  <c r="AZ25"/>
  <c r="AX21"/>
  <c r="AY21"/>
  <c r="AZ5"/>
  <c r="AZ6"/>
  <c r="AZ7"/>
  <c r="AZ8"/>
  <c r="AZ9"/>
  <c r="AZ10"/>
  <c r="AZ11"/>
  <c r="AZ12"/>
  <c r="AZ13"/>
  <c r="AZ14"/>
  <c r="AZ15"/>
  <c r="AZ16"/>
  <c r="AZ17"/>
  <c r="AZ18"/>
  <c r="AZ19"/>
  <c r="AZ20"/>
  <c r="AT26"/>
  <c r="AU26"/>
  <c r="AV24"/>
  <c r="AV25"/>
  <c r="AT21"/>
  <c r="AU21"/>
  <c r="AV6"/>
  <c r="AV7"/>
  <c r="AV8"/>
  <c r="AV9"/>
  <c r="AV10"/>
  <c r="AV11"/>
  <c r="AV12"/>
  <c r="AV13"/>
  <c r="AV14"/>
  <c r="AV15"/>
  <c r="AV16"/>
  <c r="AV17"/>
  <c r="AV18"/>
  <c r="AV19"/>
  <c r="AV20"/>
  <c r="AP21"/>
  <c r="AQ21"/>
  <c r="AR5"/>
  <c r="AR6"/>
  <c r="AR7"/>
  <c r="AR8"/>
  <c r="AR9"/>
  <c r="AR10"/>
  <c r="AR11"/>
  <c r="AR12"/>
  <c r="AR13"/>
  <c r="AR14"/>
  <c r="AR15"/>
  <c r="AR16"/>
  <c r="AR17"/>
  <c r="AR18"/>
  <c r="AR19"/>
  <c r="AR20"/>
  <c r="AP26"/>
  <c r="AQ26"/>
  <c r="AR23"/>
  <c r="AR24"/>
  <c r="AR25"/>
  <c r="AY27" l="1"/>
  <c r="BB27"/>
  <c r="H27" i="83"/>
  <c r="U28" i="107"/>
  <c r="BV27" i="109"/>
  <c r="AP27"/>
  <c r="Y28" i="107"/>
  <c r="AX27" i="109"/>
  <c r="AU27"/>
  <c r="AV26"/>
  <c r="AQ27"/>
  <c r="BO27"/>
  <c r="BS27"/>
  <c r="I28" i="107"/>
  <c r="AC28"/>
  <c r="AT27" i="109"/>
  <c r="BG27"/>
  <c r="BN27"/>
  <c r="BR27"/>
  <c r="CA27"/>
  <c r="D27" i="83"/>
  <c r="BC27" i="109"/>
  <c r="BF27"/>
  <c r="BW27"/>
  <c r="BZ27"/>
  <c r="M28" i="107"/>
  <c r="AZ21" i="109"/>
  <c r="BH26"/>
  <c r="CB21"/>
  <c r="BX26"/>
  <c r="BX21"/>
  <c r="BT21"/>
  <c r="BP21"/>
  <c r="BH21"/>
  <c r="BD26"/>
  <c r="AV21"/>
  <c r="AR26"/>
  <c r="AR21"/>
  <c r="AZ26"/>
  <c r="BP26"/>
  <c r="CB26"/>
  <c r="BT26"/>
  <c r="BD21"/>
  <c r="AL21"/>
  <c r="AM21"/>
  <c r="AN6"/>
  <c r="AN7"/>
  <c r="AN8"/>
  <c r="AN9"/>
  <c r="AN10"/>
  <c r="AN11"/>
  <c r="AN12"/>
  <c r="AN13"/>
  <c r="AN14"/>
  <c r="AN15"/>
  <c r="AN16"/>
  <c r="AN17"/>
  <c r="AN18"/>
  <c r="AN19"/>
  <c r="AN20"/>
  <c r="AL26"/>
  <c r="AM26"/>
  <c r="AN23"/>
  <c r="AN24"/>
  <c r="AN25"/>
  <c r="AH21"/>
  <c r="AI21"/>
  <c r="AJ6"/>
  <c r="AJ7"/>
  <c r="AJ8"/>
  <c r="AJ9"/>
  <c r="AJ10"/>
  <c r="AJ11"/>
  <c r="AJ12"/>
  <c r="AJ13"/>
  <c r="AJ14"/>
  <c r="AJ15"/>
  <c r="AJ16"/>
  <c r="AJ17"/>
  <c r="AJ18"/>
  <c r="AJ19"/>
  <c r="AJ20"/>
  <c r="AH26"/>
  <c r="AI26"/>
  <c r="AJ23"/>
  <c r="AJ24"/>
  <c r="AJ25"/>
  <c r="AD26"/>
  <c r="AE26"/>
  <c r="AF24"/>
  <c r="AF25"/>
  <c r="AD21"/>
  <c r="AD27" s="1"/>
  <c r="AE21"/>
  <c r="AE27" s="1"/>
  <c r="AF6"/>
  <c r="AF7"/>
  <c r="AF8"/>
  <c r="AF9"/>
  <c r="AF10"/>
  <c r="AF11"/>
  <c r="AF12"/>
  <c r="AF13"/>
  <c r="AF14"/>
  <c r="AF15"/>
  <c r="AF16"/>
  <c r="AF17"/>
  <c r="AF18"/>
  <c r="AF19"/>
  <c r="AF20"/>
  <c r="Z26"/>
  <c r="AA26"/>
  <c r="AB23"/>
  <c r="AB24"/>
  <c r="AB25"/>
  <c r="Z21"/>
  <c r="AA21"/>
  <c r="AB5"/>
  <c r="AB6"/>
  <c r="AB7"/>
  <c r="AB8"/>
  <c r="AB9"/>
  <c r="AB10"/>
  <c r="AB11"/>
  <c r="AB12"/>
  <c r="AB13"/>
  <c r="AB14"/>
  <c r="AB17"/>
  <c r="AB18"/>
  <c r="AB19"/>
  <c r="AB20"/>
  <c r="V21"/>
  <c r="W21"/>
  <c r="X6"/>
  <c r="X7"/>
  <c r="X8"/>
  <c r="X9"/>
  <c r="X10"/>
  <c r="X11"/>
  <c r="X12"/>
  <c r="X13"/>
  <c r="X14"/>
  <c r="X15"/>
  <c r="X16"/>
  <c r="X17"/>
  <c r="X18"/>
  <c r="X19"/>
  <c r="X20"/>
  <c r="V26"/>
  <c r="W26"/>
  <c r="X23"/>
  <c r="X24"/>
  <c r="X25"/>
  <c r="AA27" l="1"/>
  <c r="Z27"/>
  <c r="BH27"/>
  <c r="BP27"/>
  <c r="BD27"/>
  <c r="AV27"/>
  <c r="AR27"/>
  <c r="AM27"/>
  <c r="CB27"/>
  <c r="AI27"/>
  <c r="AL27"/>
  <c r="BT27"/>
  <c r="AH27"/>
  <c r="BX27"/>
  <c r="AZ27"/>
  <c r="W27"/>
  <c r="AB26"/>
  <c r="AN26"/>
  <c r="AN21"/>
  <c r="AJ26"/>
  <c r="AJ21"/>
  <c r="AF21"/>
  <c r="AB21"/>
  <c r="X21"/>
  <c r="AF26"/>
  <c r="X26"/>
  <c r="V27"/>
  <c r="R21"/>
  <c r="S21"/>
  <c r="T5"/>
  <c r="T6"/>
  <c r="T7"/>
  <c r="T8"/>
  <c r="T9"/>
  <c r="T10"/>
  <c r="T11"/>
  <c r="T12"/>
  <c r="T13"/>
  <c r="T14"/>
  <c r="T15"/>
  <c r="T16"/>
  <c r="T17"/>
  <c r="T18"/>
  <c r="T19"/>
  <c r="T20"/>
  <c r="T23"/>
  <c r="T24"/>
  <c r="T25"/>
  <c r="R26"/>
  <c r="S26"/>
  <c r="N21"/>
  <c r="O21"/>
  <c r="P5"/>
  <c r="P6"/>
  <c r="P8"/>
  <c r="P9"/>
  <c r="P10"/>
  <c r="P11"/>
  <c r="P12"/>
  <c r="P13"/>
  <c r="P14"/>
  <c r="P15"/>
  <c r="P16"/>
  <c r="P17"/>
  <c r="P18"/>
  <c r="P20"/>
  <c r="N26"/>
  <c r="O26"/>
  <c r="P23"/>
  <c r="P24"/>
  <c r="P25"/>
  <c r="AB27" l="1"/>
  <c r="P21"/>
  <c r="AN27"/>
  <c r="AJ27"/>
  <c r="AF27"/>
  <c r="X27"/>
  <c r="O27"/>
  <c r="S27"/>
  <c r="P26"/>
  <c r="R27"/>
  <c r="T21"/>
  <c r="N27"/>
  <c r="T26"/>
  <c r="J21"/>
  <c r="K21"/>
  <c r="L5"/>
  <c r="L6"/>
  <c r="L7"/>
  <c r="L8"/>
  <c r="L9"/>
  <c r="L10"/>
  <c r="L11"/>
  <c r="L12"/>
  <c r="L13"/>
  <c r="L14"/>
  <c r="L15"/>
  <c r="L16"/>
  <c r="L17"/>
  <c r="L18"/>
  <c r="L19"/>
  <c r="L20"/>
  <c r="J26"/>
  <c r="K26"/>
  <c r="L23"/>
  <c r="L24"/>
  <c r="L25"/>
  <c r="D23"/>
  <c r="D24"/>
  <c r="D25"/>
  <c r="C26"/>
  <c r="B26"/>
  <c r="D5"/>
  <c r="D6"/>
  <c r="D7"/>
  <c r="D8"/>
  <c r="D9"/>
  <c r="D10"/>
  <c r="D11"/>
  <c r="D12"/>
  <c r="D13"/>
  <c r="D14"/>
  <c r="D15"/>
  <c r="D16"/>
  <c r="D17"/>
  <c r="D18"/>
  <c r="D19"/>
  <c r="D20"/>
  <c r="C21"/>
  <c r="B21"/>
  <c r="B27" l="1"/>
  <c r="C27"/>
  <c r="K27"/>
  <c r="J27"/>
  <c r="T27"/>
  <c r="P27"/>
  <c r="L26"/>
  <c r="L21"/>
  <c r="D21"/>
  <c r="D26"/>
  <c r="C24" i="114"/>
  <c r="C19"/>
  <c r="G11" i="112"/>
  <c r="G5"/>
  <c r="G6"/>
  <c r="G8"/>
  <c r="G9"/>
  <c r="G10"/>
  <c r="G12"/>
  <c r="G13"/>
  <c r="G14"/>
  <c r="G15"/>
  <c r="G16"/>
  <c r="G17"/>
  <c r="G18"/>
  <c r="L27" i="109" l="1"/>
  <c r="D27"/>
  <c r="C25" i="114"/>
  <c r="E21" i="112"/>
  <c r="G21" s="1"/>
  <c r="E22"/>
  <c r="G22" s="1"/>
  <c r="E23"/>
  <c r="G23" s="1"/>
  <c r="E19" l="1"/>
  <c r="D25" i="87" l="1"/>
  <c r="D20"/>
  <c r="D27" l="1"/>
  <c r="C360" i="118"/>
  <c r="C343"/>
  <c r="C320"/>
  <c r="C302"/>
  <c r="E302" s="1"/>
  <c r="C261"/>
  <c r="C238"/>
  <c r="C220"/>
  <c r="C179"/>
  <c r="C156"/>
  <c r="C138"/>
  <c r="C115"/>
  <c r="C74"/>
  <c r="C56"/>
  <c r="E56" s="1"/>
  <c r="C33"/>
  <c r="C15"/>
  <c r="D156" l="1"/>
  <c r="E156"/>
  <c r="C158"/>
  <c r="D360"/>
  <c r="C362"/>
  <c r="E138"/>
  <c r="D138"/>
  <c r="C140"/>
  <c r="E238"/>
  <c r="D238"/>
  <c r="C240"/>
  <c r="E343"/>
  <c r="D343"/>
  <c r="C345"/>
  <c r="E261"/>
  <c r="D261"/>
  <c r="C263"/>
  <c r="C76"/>
  <c r="E74"/>
  <c r="D74"/>
  <c r="E179"/>
  <c r="D179"/>
  <c r="C181"/>
  <c r="E115"/>
  <c r="C117"/>
  <c r="D115"/>
  <c r="D220"/>
  <c r="C222"/>
  <c r="E220"/>
  <c r="D320"/>
  <c r="C322"/>
  <c r="E320"/>
  <c r="D302"/>
  <c r="C304"/>
  <c r="E304" s="1"/>
  <c r="E33"/>
  <c r="D33"/>
  <c r="C35"/>
  <c r="D56"/>
  <c r="C58"/>
  <c r="E58" s="1"/>
  <c r="D15"/>
  <c r="E15"/>
  <c r="C17"/>
  <c r="E222" l="1"/>
  <c r="D222"/>
  <c r="D140"/>
  <c r="E140"/>
  <c r="E322"/>
  <c r="D322"/>
  <c r="E181"/>
  <c r="D181"/>
  <c r="E240"/>
  <c r="D240"/>
  <c r="E158"/>
  <c r="D158"/>
  <c r="E76"/>
  <c r="D76"/>
  <c r="E345"/>
  <c r="D345"/>
  <c r="D117"/>
  <c r="E117"/>
  <c r="D263"/>
  <c r="E263"/>
  <c r="D362"/>
  <c r="D304"/>
  <c r="E35"/>
  <c r="D35"/>
  <c r="D58"/>
  <c r="D17"/>
  <c r="E17"/>
  <c r="B327" i="85"/>
  <c r="D327" s="1"/>
  <c r="D326"/>
  <c r="C326"/>
  <c r="D325"/>
  <c r="C325"/>
  <c r="D324"/>
  <c r="C324"/>
  <c r="D323"/>
  <c r="C323"/>
  <c r="D322"/>
  <c r="C322"/>
  <c r="D321"/>
  <c r="C321"/>
  <c r="D320"/>
  <c r="C320"/>
  <c r="D319"/>
  <c r="C319"/>
  <c r="D318"/>
  <c r="C318"/>
  <c r="D317"/>
  <c r="C317"/>
  <c r="D316"/>
  <c r="C316"/>
  <c r="B312"/>
  <c r="C312" s="1"/>
  <c r="D311"/>
  <c r="C311"/>
  <c r="D310"/>
  <c r="C310"/>
  <c r="D309"/>
  <c r="C309"/>
  <c r="D308"/>
  <c r="C308"/>
  <c r="D307"/>
  <c r="C307"/>
  <c r="D306"/>
  <c r="C306"/>
  <c r="D305"/>
  <c r="C305"/>
  <c r="D304"/>
  <c r="C304"/>
  <c r="D303"/>
  <c r="C303"/>
  <c r="D302"/>
  <c r="C302"/>
  <c r="D301"/>
  <c r="C301"/>
  <c r="B290"/>
  <c r="D290" s="1"/>
  <c r="D289"/>
  <c r="C289"/>
  <c r="D288"/>
  <c r="C288"/>
  <c r="D287"/>
  <c r="C287"/>
  <c r="D286"/>
  <c r="C286"/>
  <c r="D285"/>
  <c r="C285"/>
  <c r="D284"/>
  <c r="C284"/>
  <c r="D283"/>
  <c r="C283"/>
  <c r="D282"/>
  <c r="C282"/>
  <c r="D281"/>
  <c r="C281"/>
  <c r="D280"/>
  <c r="C280"/>
  <c r="D279"/>
  <c r="C279"/>
  <c r="B275"/>
  <c r="C275" s="1"/>
  <c r="D274"/>
  <c r="C274"/>
  <c r="D273"/>
  <c r="C273"/>
  <c r="D272"/>
  <c r="C272"/>
  <c r="D271"/>
  <c r="C271"/>
  <c r="D270"/>
  <c r="C270"/>
  <c r="D269"/>
  <c r="C269"/>
  <c r="D268"/>
  <c r="C268"/>
  <c r="D267"/>
  <c r="C267"/>
  <c r="D266"/>
  <c r="C266"/>
  <c r="D265"/>
  <c r="C265"/>
  <c r="D264"/>
  <c r="C264"/>
  <c r="B253"/>
  <c r="D253" s="1"/>
  <c r="D252"/>
  <c r="C252"/>
  <c r="D251"/>
  <c r="C251"/>
  <c r="D250"/>
  <c r="C250"/>
  <c r="D249"/>
  <c r="C249"/>
  <c r="D248"/>
  <c r="C248"/>
  <c r="D247"/>
  <c r="C247"/>
  <c r="D246"/>
  <c r="C246"/>
  <c r="D245"/>
  <c r="C245"/>
  <c r="D244"/>
  <c r="C244"/>
  <c r="D243"/>
  <c r="C243"/>
  <c r="D242"/>
  <c r="C242"/>
  <c r="B238"/>
  <c r="C238" s="1"/>
  <c r="D237"/>
  <c r="C237"/>
  <c r="D236"/>
  <c r="C236"/>
  <c r="D235"/>
  <c r="C235"/>
  <c r="D234"/>
  <c r="C234"/>
  <c r="D233"/>
  <c r="C233"/>
  <c r="D232"/>
  <c r="C232"/>
  <c r="D231"/>
  <c r="C231"/>
  <c r="D230"/>
  <c r="C230"/>
  <c r="D229"/>
  <c r="C229"/>
  <c r="D228"/>
  <c r="C228"/>
  <c r="D227"/>
  <c r="C227"/>
  <c r="B216"/>
  <c r="D216" s="1"/>
  <c r="D215"/>
  <c r="C215"/>
  <c r="D214"/>
  <c r="C214"/>
  <c r="D213"/>
  <c r="C213"/>
  <c r="D212"/>
  <c r="C212"/>
  <c r="D211"/>
  <c r="C211"/>
  <c r="D210"/>
  <c r="C210"/>
  <c r="D209"/>
  <c r="C209"/>
  <c r="D208"/>
  <c r="C208"/>
  <c r="D207"/>
  <c r="C207"/>
  <c r="D206"/>
  <c r="C206"/>
  <c r="D205"/>
  <c r="C205"/>
  <c r="B201"/>
  <c r="C201" s="1"/>
  <c r="D200"/>
  <c r="C200"/>
  <c r="D199"/>
  <c r="C199"/>
  <c r="D198"/>
  <c r="C198"/>
  <c r="D197"/>
  <c r="C197"/>
  <c r="D196"/>
  <c r="C196"/>
  <c r="D195"/>
  <c r="C195"/>
  <c r="D194"/>
  <c r="C194"/>
  <c r="D193"/>
  <c r="C193"/>
  <c r="D192"/>
  <c r="C192"/>
  <c r="D191"/>
  <c r="C191"/>
  <c r="D190"/>
  <c r="C190"/>
  <c r="B179"/>
  <c r="D179" s="1"/>
  <c r="D178"/>
  <c r="C178"/>
  <c r="D177"/>
  <c r="C177"/>
  <c r="D176"/>
  <c r="C176"/>
  <c r="D175"/>
  <c r="C175"/>
  <c r="D174"/>
  <c r="C174"/>
  <c r="D173"/>
  <c r="C173"/>
  <c r="D172"/>
  <c r="C172"/>
  <c r="D171"/>
  <c r="C171"/>
  <c r="D170"/>
  <c r="C170"/>
  <c r="D169"/>
  <c r="C169"/>
  <c r="D168"/>
  <c r="C168"/>
  <c r="B164"/>
  <c r="C164" s="1"/>
  <c r="D163"/>
  <c r="C163"/>
  <c r="D162"/>
  <c r="C162"/>
  <c r="D161"/>
  <c r="C161"/>
  <c r="D160"/>
  <c r="C160"/>
  <c r="D159"/>
  <c r="C159"/>
  <c r="D158"/>
  <c r="C158"/>
  <c r="D157"/>
  <c r="C157"/>
  <c r="D156"/>
  <c r="C156"/>
  <c r="D155"/>
  <c r="C155"/>
  <c r="D154"/>
  <c r="C154"/>
  <c r="D153"/>
  <c r="C153"/>
  <c r="B142"/>
  <c r="D142" s="1"/>
  <c r="D141"/>
  <c r="C141"/>
  <c r="D140"/>
  <c r="C140"/>
  <c r="D139"/>
  <c r="C139"/>
  <c r="D138"/>
  <c r="C138"/>
  <c r="D137"/>
  <c r="C137"/>
  <c r="D136"/>
  <c r="C136"/>
  <c r="D135"/>
  <c r="C135"/>
  <c r="D134"/>
  <c r="C134"/>
  <c r="D133"/>
  <c r="C133"/>
  <c r="D132"/>
  <c r="C132"/>
  <c r="D131"/>
  <c r="C131"/>
  <c r="B127"/>
  <c r="C127" s="1"/>
  <c r="D126"/>
  <c r="C126"/>
  <c r="D125"/>
  <c r="C125"/>
  <c r="D124"/>
  <c r="C124"/>
  <c r="D123"/>
  <c r="C123"/>
  <c r="D122"/>
  <c r="C122"/>
  <c r="D121"/>
  <c r="C121"/>
  <c r="D120"/>
  <c r="C120"/>
  <c r="D119"/>
  <c r="C119"/>
  <c r="D118"/>
  <c r="C118"/>
  <c r="D117"/>
  <c r="C117"/>
  <c r="D116"/>
  <c r="C116"/>
  <c r="B105"/>
  <c r="D105" s="1"/>
  <c r="D104"/>
  <c r="C104"/>
  <c r="D103"/>
  <c r="C103"/>
  <c r="D102"/>
  <c r="C102"/>
  <c r="D101"/>
  <c r="C101"/>
  <c r="D100"/>
  <c r="C100"/>
  <c r="D99"/>
  <c r="C99"/>
  <c r="D98"/>
  <c r="C98"/>
  <c r="D97"/>
  <c r="C97"/>
  <c r="D96"/>
  <c r="C96"/>
  <c r="D95"/>
  <c r="C95"/>
  <c r="D94"/>
  <c r="C94"/>
  <c r="B90"/>
  <c r="C90" s="1"/>
  <c r="D89"/>
  <c r="C89"/>
  <c r="D88"/>
  <c r="C88"/>
  <c r="D87"/>
  <c r="C87"/>
  <c r="D86"/>
  <c r="C86"/>
  <c r="D85"/>
  <c r="C85"/>
  <c r="D84"/>
  <c r="C84"/>
  <c r="D83"/>
  <c r="C83"/>
  <c r="D82"/>
  <c r="C82"/>
  <c r="D81"/>
  <c r="C81"/>
  <c r="D80"/>
  <c r="C80"/>
  <c r="D79"/>
  <c r="C79"/>
  <c r="B68"/>
  <c r="D68" s="1"/>
  <c r="D67"/>
  <c r="C67"/>
  <c r="D66"/>
  <c r="C66"/>
  <c r="D65"/>
  <c r="C65"/>
  <c r="D64"/>
  <c r="C64"/>
  <c r="D63"/>
  <c r="C63"/>
  <c r="D62"/>
  <c r="C62"/>
  <c r="D61"/>
  <c r="C61"/>
  <c r="D60"/>
  <c r="C60"/>
  <c r="D59"/>
  <c r="C59"/>
  <c r="D58"/>
  <c r="C58"/>
  <c r="D57"/>
  <c r="C57"/>
  <c r="B53"/>
  <c r="C53" s="1"/>
  <c r="D52"/>
  <c r="C52"/>
  <c r="D51"/>
  <c r="C51"/>
  <c r="D50"/>
  <c r="C50"/>
  <c r="D49"/>
  <c r="C49"/>
  <c r="D48"/>
  <c r="C48"/>
  <c r="D47"/>
  <c r="C47"/>
  <c r="D46"/>
  <c r="C46"/>
  <c r="D45"/>
  <c r="C45"/>
  <c r="D44"/>
  <c r="C44"/>
  <c r="D43"/>
  <c r="C43"/>
  <c r="D42"/>
  <c r="C42"/>
  <c r="B31"/>
  <c r="D31" s="1"/>
  <c r="D30"/>
  <c r="C30"/>
  <c r="D29"/>
  <c r="C29"/>
  <c r="D28"/>
  <c r="C28"/>
  <c r="D27"/>
  <c r="C27"/>
  <c r="D26"/>
  <c r="C26"/>
  <c r="D25"/>
  <c r="C25"/>
  <c r="D24"/>
  <c r="C24"/>
  <c r="D23"/>
  <c r="C23"/>
  <c r="D22"/>
  <c r="C22"/>
  <c r="D21"/>
  <c r="C21"/>
  <c r="D20"/>
  <c r="C20"/>
  <c r="B16"/>
  <c r="C16" s="1"/>
  <c r="D15"/>
  <c r="C15"/>
  <c r="D14"/>
  <c r="C14"/>
  <c r="D13"/>
  <c r="C13"/>
  <c r="D12"/>
  <c r="C12"/>
  <c r="D11"/>
  <c r="C11"/>
  <c r="D10"/>
  <c r="C10"/>
  <c r="D9"/>
  <c r="C9"/>
  <c r="D8"/>
  <c r="C8"/>
  <c r="D7"/>
  <c r="C7"/>
  <c r="D6"/>
  <c r="C6"/>
  <c r="D5"/>
  <c r="C5"/>
  <c r="F24" i="112"/>
  <c r="F19"/>
  <c r="G19" s="1"/>
  <c r="D23" i="114"/>
  <c r="D22"/>
  <c r="D21"/>
  <c r="D19"/>
  <c r="D18"/>
  <c r="D17"/>
  <c r="D16"/>
  <c r="D15"/>
  <c r="D14"/>
  <c r="D13"/>
  <c r="D12"/>
  <c r="D11"/>
  <c r="D10"/>
  <c r="D9"/>
  <c r="D8"/>
  <c r="D7"/>
  <c r="D6"/>
  <c r="D5"/>
  <c r="D4"/>
  <c r="C25" i="87"/>
  <c r="C20"/>
  <c r="E25" i="106"/>
  <c r="F25" s="1"/>
  <c r="B25"/>
  <c r="C25" s="1"/>
  <c r="E20"/>
  <c r="F20" s="1"/>
  <c r="B20"/>
  <c r="C20" s="1"/>
  <c r="H20" l="1"/>
  <c r="I20" s="1"/>
  <c r="H25"/>
  <c r="J13"/>
  <c r="M5"/>
  <c r="M7"/>
  <c r="M9"/>
  <c r="M11"/>
  <c r="M13"/>
  <c r="M15"/>
  <c r="M17"/>
  <c r="M19"/>
  <c r="M23"/>
  <c r="M6"/>
  <c r="M8"/>
  <c r="M10"/>
  <c r="M12"/>
  <c r="M14"/>
  <c r="M16"/>
  <c r="M18"/>
  <c r="M22"/>
  <c r="M24"/>
  <c r="J5"/>
  <c r="J17"/>
  <c r="J18"/>
  <c r="J9"/>
  <c r="J6"/>
  <c r="J10"/>
  <c r="J14"/>
  <c r="J7"/>
  <c r="J11"/>
  <c r="J15"/>
  <c r="J19"/>
  <c r="C27" i="87"/>
  <c r="J8" i="106"/>
  <c r="J12"/>
  <c r="J16"/>
  <c r="F25" i="112"/>
  <c r="C142" i="85"/>
  <c r="C31"/>
  <c r="D16"/>
  <c r="D53"/>
  <c r="C68"/>
  <c r="D90"/>
  <c r="C105"/>
  <c r="D127"/>
  <c r="D164"/>
  <c r="C179"/>
  <c r="D201"/>
  <c r="C216"/>
  <c r="D238"/>
  <c r="C253"/>
  <c r="D275"/>
  <c r="C290"/>
  <c r="D312"/>
  <c r="C327"/>
  <c r="D25" i="114"/>
  <c r="D24"/>
  <c r="E27" i="106"/>
  <c r="F27" s="1"/>
  <c r="B27"/>
  <c r="C27" s="1"/>
  <c r="J25" l="1"/>
  <c r="I25"/>
  <c r="H27"/>
  <c r="M20"/>
  <c r="M25"/>
  <c r="J20"/>
  <c r="J27" l="1"/>
  <c r="I27"/>
  <c r="M27"/>
</calcChain>
</file>

<file path=xl/sharedStrings.xml><?xml version="1.0" encoding="utf-8"?>
<sst xmlns="http://schemas.openxmlformats.org/spreadsheetml/2006/main" count="11838" uniqueCount="596">
  <si>
    <t>نينوى</t>
  </si>
  <si>
    <t>كركوك</t>
  </si>
  <si>
    <t>المجموع</t>
  </si>
  <si>
    <t>ديالى</t>
  </si>
  <si>
    <t>بابل</t>
  </si>
  <si>
    <t>الانبار</t>
  </si>
  <si>
    <t>واسط</t>
  </si>
  <si>
    <t>صلاح الدين</t>
  </si>
  <si>
    <t>النجف</t>
  </si>
  <si>
    <t>القادسية</t>
  </si>
  <si>
    <t>المثنى</t>
  </si>
  <si>
    <t>ذي قار</t>
  </si>
  <si>
    <t>ميسان</t>
  </si>
  <si>
    <t>البصرة</t>
  </si>
  <si>
    <t>دهوك</t>
  </si>
  <si>
    <t>اربيل</t>
  </si>
  <si>
    <t>المحافظة</t>
  </si>
  <si>
    <t>السليمانية</t>
  </si>
  <si>
    <t>كربلاء</t>
  </si>
  <si>
    <t>ذكور</t>
  </si>
  <si>
    <t xml:space="preserve">بغداد </t>
  </si>
  <si>
    <t>الخناق</t>
  </si>
  <si>
    <t>السعال الديكي</t>
  </si>
  <si>
    <t>الحصبة</t>
  </si>
  <si>
    <t>النكاف</t>
  </si>
  <si>
    <t xml:space="preserve">الكزاز الولادي </t>
  </si>
  <si>
    <t>الكزاز</t>
  </si>
  <si>
    <t>اللشمانيا</t>
  </si>
  <si>
    <t>الحمى السوداء</t>
  </si>
  <si>
    <t>داء المقوسات</t>
  </si>
  <si>
    <t>حمى مالطا</t>
  </si>
  <si>
    <t>داء الكلب</t>
  </si>
  <si>
    <t>الزحار الباسيلي</t>
  </si>
  <si>
    <t>السحايا</t>
  </si>
  <si>
    <t>السحائي</t>
  </si>
  <si>
    <t>الجرثومي</t>
  </si>
  <si>
    <t>A</t>
  </si>
  <si>
    <t>B</t>
  </si>
  <si>
    <t>C</t>
  </si>
  <si>
    <t>E</t>
  </si>
  <si>
    <t>أربيل</t>
  </si>
  <si>
    <t>الجدري المائي</t>
  </si>
  <si>
    <t>الحمى النزفية</t>
  </si>
  <si>
    <t>مواقع الورم</t>
  </si>
  <si>
    <t>عدد الحالات</t>
  </si>
  <si>
    <t xml:space="preserve">النسبة المئوية </t>
  </si>
  <si>
    <t>الثدي</t>
  </si>
  <si>
    <t>الرئة والقصبات الهوائية</t>
  </si>
  <si>
    <t>اللوكيميا</t>
  </si>
  <si>
    <t>الدماغ ومواقع اخرى من الجهاز العصبي المركزي</t>
  </si>
  <si>
    <t>المعدة</t>
  </si>
  <si>
    <t>الحنجرة</t>
  </si>
  <si>
    <t>المواقع الأخرى</t>
  </si>
  <si>
    <t>قولوني - مستقيمي</t>
  </si>
  <si>
    <t>المثانة</t>
  </si>
  <si>
    <t>الكلية</t>
  </si>
  <si>
    <t>النسبة المئوية</t>
  </si>
  <si>
    <t>الجلد</t>
  </si>
  <si>
    <t>بغداد</t>
  </si>
  <si>
    <t>البروستات</t>
  </si>
  <si>
    <t>الكبد</t>
  </si>
  <si>
    <t>المبيض</t>
  </si>
  <si>
    <t>اللشمانيا الجلدية</t>
  </si>
  <si>
    <t>المصدر: وزارة الصحة / مجلس السرطان في العراق</t>
  </si>
  <si>
    <t>الحصبة ألالمانية</t>
  </si>
  <si>
    <t>وفيات الإسهال</t>
  </si>
  <si>
    <t>إناث</t>
  </si>
  <si>
    <t xml:space="preserve">النسبة لكل 100 ألف حالة </t>
  </si>
  <si>
    <t>النسبة لكل 100 ألف حالة</t>
  </si>
  <si>
    <t>البنكرياس</t>
  </si>
  <si>
    <t>بغداد/ الكرخ</t>
  </si>
  <si>
    <t>بغداد/ الرصافة</t>
  </si>
  <si>
    <t>شلل الأطفال</t>
  </si>
  <si>
    <t>الأكياس المائية</t>
  </si>
  <si>
    <t>الأنبار</t>
  </si>
  <si>
    <t xml:space="preserve">                      ــ يتبع ــ</t>
  </si>
  <si>
    <t>عدد الحالات للمواقع العشرة الأولى الأكثر إنتشاراً للأورام السرطانية ونسبها المئوية ونسبة الإصابة لكل مائة ألف حالة لسنة 2009</t>
  </si>
  <si>
    <t xml:space="preserve">ذي قار </t>
  </si>
  <si>
    <t>الغدة الدرقية</t>
  </si>
  <si>
    <t>ورم الغدد اللمفاوية غير هودجيكيني</t>
  </si>
  <si>
    <t>النسيج الرخو</t>
  </si>
  <si>
    <t>العظام ـ اخرى</t>
  </si>
  <si>
    <t>مرض هودجيكيني</t>
  </si>
  <si>
    <t xml:space="preserve">المعدة </t>
  </si>
  <si>
    <t>تقرير الإحصاءات البيئية للعراق لسنة 2010</t>
  </si>
  <si>
    <t>الذكور</t>
  </si>
  <si>
    <t>الإناث</t>
  </si>
  <si>
    <t xml:space="preserve">المثانة </t>
  </si>
  <si>
    <t>المستشفيات الحكومية</t>
  </si>
  <si>
    <t>المستشفيات الأهلية</t>
  </si>
  <si>
    <t xml:space="preserve">المصدر : وزارة الصحة / دائرة التخطيط وتنمية الموارد / قسم الإحصاء الصحي والحياتي </t>
  </si>
  <si>
    <t>الصدرية</t>
  </si>
  <si>
    <t>الفرعي</t>
  </si>
  <si>
    <t xml:space="preserve">القادسية </t>
  </si>
  <si>
    <t xml:space="preserve">المراكز الصحية التخصصية </t>
  </si>
  <si>
    <t xml:space="preserve">المحافظة </t>
  </si>
  <si>
    <t>مراكز الرعاية الصحية الأولية</t>
  </si>
  <si>
    <t>البيوت الصحية</t>
  </si>
  <si>
    <t>المؤسسات الصحية الأخرى</t>
  </si>
  <si>
    <t xml:space="preserve"> </t>
  </si>
  <si>
    <t>الجهاز المركزي للإحصاء / العراق</t>
  </si>
  <si>
    <t xml:space="preserve">ذكور </t>
  </si>
  <si>
    <t xml:space="preserve">المجموع </t>
  </si>
  <si>
    <t xml:space="preserve">(19-7) جدول    </t>
  </si>
  <si>
    <t>تابع/ جدول (7-19)</t>
  </si>
  <si>
    <t xml:space="preserve">الملاريا </t>
  </si>
  <si>
    <t xml:space="preserve">البلهارزيا </t>
  </si>
  <si>
    <t>ذات الرئة</t>
  </si>
  <si>
    <t xml:space="preserve">الكوليرا </t>
  </si>
  <si>
    <t>ــ يتبع ــ</t>
  </si>
  <si>
    <t>إقليم كردستان</t>
  </si>
  <si>
    <t>الرئيس</t>
  </si>
  <si>
    <t>إجمالي</t>
  </si>
  <si>
    <t>إجمالي العراق</t>
  </si>
  <si>
    <t xml:space="preserve">أربيل </t>
  </si>
  <si>
    <t>الفيروسي</t>
  </si>
  <si>
    <t>تخصصية أخرى</t>
  </si>
  <si>
    <t>مختبرات الصحة المركزية</t>
  </si>
  <si>
    <t>مصرف الدم</t>
  </si>
  <si>
    <t>مراكز تنظيم الأسرة</t>
  </si>
  <si>
    <t xml:space="preserve"> الطب العدلي</t>
  </si>
  <si>
    <t xml:space="preserve">إناث </t>
  </si>
  <si>
    <t>عدد الأطباء</t>
  </si>
  <si>
    <t>عدد السكان *</t>
  </si>
  <si>
    <t>عدد المستشفيات الحكومية</t>
  </si>
  <si>
    <t>الدم</t>
  </si>
  <si>
    <t>إجمالي حالات المواقع العشرة الأولى</t>
  </si>
  <si>
    <t xml:space="preserve">مواقع اخرى </t>
  </si>
  <si>
    <t>القولون - المستقيم</t>
  </si>
  <si>
    <t>سريري (D)</t>
  </si>
  <si>
    <t xml:space="preserve">قسم إحصاءات البيئة - الجهاز المركزي للإحصاء/ العراق </t>
  </si>
  <si>
    <t xml:space="preserve">جدول (7-5) </t>
  </si>
  <si>
    <t>قسم إحصاءات البيئة - الجهاز المركزي للإحصاء/ العراق</t>
  </si>
  <si>
    <t xml:space="preserve">القولون - المستقيم </t>
  </si>
  <si>
    <t xml:space="preserve">الدم </t>
  </si>
  <si>
    <t xml:space="preserve"> القولون - المستقيم </t>
  </si>
  <si>
    <t xml:space="preserve"> الرئة والقصبات الهوائية</t>
  </si>
  <si>
    <t xml:space="preserve">الرئة والقصبات الهوائية </t>
  </si>
  <si>
    <t>موقع الورم</t>
  </si>
  <si>
    <t>إجمالي وفيات المواقع العشرة الأولى</t>
  </si>
  <si>
    <t>عدد الوفيات</t>
  </si>
  <si>
    <t>..</t>
  </si>
  <si>
    <t>عدد الأطباء المنسبون من وزارة التعليم العالي</t>
  </si>
  <si>
    <t>وفيات الأطفال الفئة العمرية (اقل من سنة)</t>
  </si>
  <si>
    <t>وفيات الأطفال الفئة العمرية (1 ــ 4 سنة)</t>
  </si>
  <si>
    <t>وفيات الأطفال الفئة العمرية اقل من (5) سنوات</t>
  </si>
  <si>
    <t>.. بيانات غيرمتوفرة</t>
  </si>
  <si>
    <t>اعداد وفيات الأطفال للفئة العمرية (أقل من سنة) والأقل من (5) سنوات حسب المحافظة (عدا إقليم كردستان) لسنة 2014</t>
  </si>
  <si>
    <t>محافظة دهوك</t>
  </si>
  <si>
    <t>محافظة نينوى</t>
  </si>
  <si>
    <t>محافظة السليمانية</t>
  </si>
  <si>
    <t>محافظة كركوك</t>
  </si>
  <si>
    <t>محافظة أربيل</t>
  </si>
  <si>
    <t>محافظة الأنبار</t>
  </si>
  <si>
    <t>محافظة بغداد</t>
  </si>
  <si>
    <t>محافظة بابل</t>
  </si>
  <si>
    <t>محافظة كربلاء</t>
  </si>
  <si>
    <t>محافظة واسط</t>
  </si>
  <si>
    <t>محافظة صلاح الدين</t>
  </si>
  <si>
    <t>محافظة النجف</t>
  </si>
  <si>
    <t>محافظة القادسية</t>
  </si>
  <si>
    <t>محافظة المثنى</t>
  </si>
  <si>
    <t xml:space="preserve">محافظة ذي قار </t>
  </si>
  <si>
    <t>محافظة ميسان</t>
  </si>
  <si>
    <t>محافظة البصرة</t>
  </si>
  <si>
    <t xml:space="preserve">.. بيانات غير متوفرة </t>
  </si>
  <si>
    <t>الحساسية والربو</t>
  </si>
  <si>
    <t xml:space="preserve">الأنبار </t>
  </si>
  <si>
    <t>محافظة ديالى</t>
  </si>
  <si>
    <t>سكان العراق</t>
  </si>
  <si>
    <t>سكان الاقليم</t>
  </si>
  <si>
    <t>سكان 15 محافظة</t>
  </si>
  <si>
    <t>المؤشر</t>
  </si>
  <si>
    <t>التفاصيل</t>
  </si>
  <si>
    <t>الكثافة السكانية</t>
  </si>
  <si>
    <t xml:space="preserve">نينوى </t>
  </si>
  <si>
    <t xml:space="preserve">صلاح الدين </t>
  </si>
  <si>
    <t xml:space="preserve">إصابات مرض إلتهاب الكبد الفيروسي </t>
  </si>
  <si>
    <t xml:space="preserve">وفيات مرض إلتهاب الكبد الفيروسي </t>
  </si>
  <si>
    <t xml:space="preserve">            2 . وزارة الثقافة / هيئة السياحة / قسم التخطيط والمتابعة والدراسات</t>
  </si>
  <si>
    <t xml:space="preserve">ملاحظة : يحتسب المؤشر طبيب لكل (10000) نسمة من السكان وفق المعادلة الأتية: </t>
  </si>
  <si>
    <t>الفشل الكلوي</t>
  </si>
  <si>
    <t>داء السكري</t>
  </si>
  <si>
    <t>الجرب</t>
  </si>
  <si>
    <t>اناث</t>
  </si>
  <si>
    <t xml:space="preserve">ميسان </t>
  </si>
  <si>
    <t>.. بيانات غير متوفرة</t>
  </si>
  <si>
    <t xml:space="preserve">عدد الضحايا المتأثرين بالالغام والمخلفات الحربية والعمليات العسكرية والارهابية </t>
  </si>
  <si>
    <t xml:space="preserve">الاصابات </t>
  </si>
  <si>
    <t>الوفيات</t>
  </si>
  <si>
    <t>الاناث</t>
  </si>
  <si>
    <t>الأنبار*</t>
  </si>
  <si>
    <t>المصدر : وزارة الصحة /البيئة/ دائرة شؤون الالغام</t>
  </si>
  <si>
    <t>جدول (2-27)</t>
  </si>
  <si>
    <t>عدد الضحايا المسجلين في برنامج الاحصاء الميداني</t>
  </si>
  <si>
    <t>عدد الضحايا المسجلين في دائرة شؤون الالغام وتم تجهيزهم  بالاطراف الصناعية لسنة 2016</t>
  </si>
  <si>
    <t>عدد الاطراف الصناعية المجهزة لضحايا الالغام</t>
  </si>
  <si>
    <t>* من خلال جولات دائرة شؤون الالغام في مخيمات النازحين في بغداد والحافظات</t>
  </si>
  <si>
    <t>ورم الغدد اللمفاوية هودجيكيني</t>
  </si>
  <si>
    <t>الرحم</t>
  </si>
  <si>
    <t>مواقع اخرى</t>
  </si>
  <si>
    <t>الدماغ</t>
  </si>
  <si>
    <t>العظم</t>
  </si>
  <si>
    <t>الانسجة الرقيقة</t>
  </si>
  <si>
    <t>العين</t>
  </si>
  <si>
    <t>مواقع اخرى غير محددة</t>
  </si>
  <si>
    <t>الأنبار *</t>
  </si>
  <si>
    <t>صلاح الدين *</t>
  </si>
  <si>
    <t>عدد الاصابات والوفيات لضحايا الالغام والمخلفات الحربية والعمليات العسكرية والارهابية المسجلة في وزارة الصحة والبيئة حسب الجنس لسنة 2016</t>
  </si>
  <si>
    <t>جدول (2-28)</t>
  </si>
  <si>
    <t>* (المزمن) E</t>
  </si>
  <si>
    <t>*  (غير المحدد)سريري D</t>
  </si>
  <si>
    <t xml:space="preserve"> مساحة العراق</t>
  </si>
  <si>
    <t>معدل الوفيات لكل (1000) ولادة حيّة</t>
  </si>
  <si>
    <t>الشلل الرخوي الحاد</t>
  </si>
  <si>
    <t xml:space="preserve">الكزاز  </t>
  </si>
  <si>
    <t>التايفوئيد</t>
  </si>
  <si>
    <t>الملاريا</t>
  </si>
  <si>
    <t>البلهارزيا</t>
  </si>
  <si>
    <t>الكوليرا</t>
  </si>
  <si>
    <t>* البيانات لا تشمل جميع الحالات في محافظتي (الأنبار وصلاح الدين)</t>
  </si>
  <si>
    <t xml:space="preserve">ملاحظة : أن عدد الوفيات لمرض العوز المناعي (الأيدز) يَمثل المصابين في سنوات سابقة </t>
  </si>
  <si>
    <t>ت</t>
  </si>
  <si>
    <t xml:space="preserve"> اللشمانيا الجلدية</t>
  </si>
  <si>
    <t>إجمالي مساحة العراق (كم²)</t>
  </si>
  <si>
    <t>معدل التغير السنوي</t>
  </si>
  <si>
    <t xml:space="preserve">المصدر: وزارة الصحة والبيئة / القطاع الصحي / مجلس السرطان </t>
  </si>
  <si>
    <t>المصدر: وزارة الصحة والبيئة / القطاع الصحي / مجلس السرطان</t>
  </si>
  <si>
    <t>أمراض جرثومية اخرى</t>
  </si>
  <si>
    <t>معدل الوفيات الخام لكل (1000) نسمة من الذكور</t>
  </si>
  <si>
    <t>معدل الوفيات الخام لكل (1000) نسمة من الإناث</t>
  </si>
  <si>
    <t xml:space="preserve">الدماغ </t>
  </si>
  <si>
    <t>وفيات اقل من سنة</t>
  </si>
  <si>
    <t>وفيات 1 اقل من 5 سنوات</t>
  </si>
  <si>
    <t>تدقيق</t>
  </si>
  <si>
    <t>اقل من 5 سنوات</t>
  </si>
  <si>
    <t>المجموع الكلّي</t>
  </si>
  <si>
    <t>الإضطربات التنفسية والقلبية الوعائية الخاصة بالفترة حول الولادة (للمولود)</t>
  </si>
  <si>
    <t>إجمالي الأورام الكلّي</t>
  </si>
  <si>
    <t>معدل اصابة</t>
  </si>
  <si>
    <t xml:space="preserve">المصدر : وزارة الصحة والبيئة / القطاع الصحي / دائرة التخطيط وتنمية الموارد / قسم الإحصاء الصحي والحياتي </t>
  </si>
  <si>
    <t xml:space="preserve">اصابة </t>
  </si>
  <si>
    <t>* وفيات مرض إلتهاب الكبد الفيروسي للنوعين (E و D سريري) عند الوفاة يكون بإسم (المزمن وغير المحدد) على التوالي حسب التصنيف الدولي للأمراض</t>
  </si>
  <si>
    <t xml:space="preserve">أمراض دماغية وعائية </t>
  </si>
  <si>
    <t>أمراض القلب الإقفارية (الأسكيمية)</t>
  </si>
  <si>
    <t>الأورام الخبيثة</t>
  </si>
  <si>
    <t>أمراض فرط ضغط الدم (أمراض إرتفاع ضغط الدم)</t>
  </si>
  <si>
    <t xml:space="preserve">تم تغيير اجمالي العراق الى </t>
  </si>
  <si>
    <t>معدل الاصابة لكل 100000 نسمة</t>
  </si>
  <si>
    <t xml:space="preserve">ملاحظة : يحتسب المؤشر مستشفى حكومي لكل (100) الف نسمة من السكان وفق المعادلة الأتية : </t>
  </si>
  <si>
    <t>.</t>
  </si>
  <si>
    <t xml:space="preserve"> بيانات غير متوفرة ..</t>
  </si>
  <si>
    <t>المصدر : 1 . الجهاز المركزي للإحصاء / مديرية إحصاءات السكان والقوى العاملة</t>
  </si>
  <si>
    <t>إصابات التسمم الغذائي</t>
  </si>
  <si>
    <t>مركز صحي تدريبي*</t>
  </si>
  <si>
    <r>
      <t xml:space="preserve">مركز صحي طب الأسرة </t>
    </r>
    <r>
      <rPr>
        <b/>
        <sz val="11"/>
        <color theme="0"/>
        <rFont val="Arial"/>
        <family val="2"/>
      </rPr>
      <t>*</t>
    </r>
  </si>
  <si>
    <t>* المراكز الصحية التدريبية ومراكز طب الأسرة الموجودة ضمن مراكز الرعاية الصحية الرئيسة لم يتم إحتسابها ضمن المراكز الصحية الأخرى</t>
  </si>
  <si>
    <t xml:space="preserve">  نسبة الوفيات للأسباب العشرة الأولى من الوفيات الخام الكلّية للذكور</t>
  </si>
  <si>
    <t xml:space="preserve"> نسبة الوفيات للأسباب العشرة الأولى من الوفيات الخام الكلّية للإناث</t>
  </si>
  <si>
    <t>إجمالي سكان العراق حسب تقديرات السكان لسنة 2018 / نسمة</t>
  </si>
  <si>
    <t>نسبة سكان العراق في سن العمل (15-64) سنة خلال السنة 2018 (%)</t>
  </si>
  <si>
    <t>عدد المؤسسات الصحية في العراق حسب النوع والمحافظة لسنة 2018</t>
  </si>
  <si>
    <t>خلاصة عدد حالات الإصابة بالأمراض الإنتقالية المسجلة حسب نوع المرض والمحافظة لسنة 2018</t>
  </si>
  <si>
    <t>عدد حالات الإصابة بالأمراض الإنتقالية المسجلة حسب نوع المرض والجنس والمحافظة لسنة 2018</t>
  </si>
  <si>
    <t>عدد إصابات التسمم الغذائي حسب الجنس والمحافظة لسنة 2018</t>
  </si>
  <si>
    <t>سكان العراق 2018</t>
  </si>
  <si>
    <t>إجمالي الزوار الوافدين (السياحة الثقافية والأثرية) لعام 2018 / زائر</t>
  </si>
  <si>
    <t>إجمالي الزوار الوافدين (السياحة الدينية + السياحة الثقافية والأثرية) لعام 2018 / زائر</t>
  </si>
  <si>
    <t xml:space="preserve">الكثافة السكانية لسنة 2018 نسمة/ كم² </t>
  </si>
  <si>
    <t>نسبة سكان الحضر لسنة 2018 (%)</t>
  </si>
  <si>
    <t>نسبة سكان الريف لسنة 2018 (%)</t>
  </si>
  <si>
    <t>معدل النمو السكاني لسنة 2018</t>
  </si>
  <si>
    <t xml:space="preserve"> المؤشرات الديموغرافية لسنة 2018</t>
  </si>
  <si>
    <t xml:space="preserve"> الأسباب العشرة الأولى للوفيات في العراق لسنة 2018</t>
  </si>
  <si>
    <t xml:space="preserve"> الأسباب العشرة الأولى لوفيات الذكور في العراق لسنة 2018</t>
  </si>
  <si>
    <t xml:space="preserve"> الأسباب العشرة الأولى لوفيات الإناث في العراق لسنة 2018</t>
  </si>
  <si>
    <t xml:space="preserve">جدول (1) </t>
  </si>
  <si>
    <t xml:space="preserve">تابع/ جدول (1) </t>
  </si>
  <si>
    <t xml:space="preserve">جدول (2) </t>
  </si>
  <si>
    <t xml:space="preserve">تابع / جدول (2) </t>
  </si>
  <si>
    <t xml:space="preserve">تابع / جدول (3) </t>
  </si>
  <si>
    <t xml:space="preserve">جدول (15) </t>
  </si>
  <si>
    <t xml:space="preserve"> جدول (6) </t>
  </si>
  <si>
    <t>جدول (7)</t>
  </si>
  <si>
    <t>جدول (12)</t>
  </si>
  <si>
    <t xml:space="preserve">جدول (13)  </t>
  </si>
  <si>
    <t xml:space="preserve">جدول (14) </t>
  </si>
  <si>
    <t xml:space="preserve">جدول (4) </t>
  </si>
  <si>
    <t xml:space="preserve">جدول (5) </t>
  </si>
  <si>
    <t>جدول (8)</t>
  </si>
  <si>
    <t>جدول (9)</t>
  </si>
  <si>
    <t xml:space="preserve">جدول (10) </t>
  </si>
  <si>
    <t>جدول (11)</t>
  </si>
  <si>
    <t xml:space="preserve">جدول (3) </t>
  </si>
  <si>
    <t>جدول (16)</t>
  </si>
  <si>
    <t xml:space="preserve">(20) جدول    </t>
  </si>
  <si>
    <t xml:space="preserve">(25) جدول    </t>
  </si>
  <si>
    <t>* عدد السكان حسب تقديرات الجهاز المركزي للإحصاء</t>
  </si>
  <si>
    <t>جدول (17)</t>
  </si>
  <si>
    <t>جدول (18)</t>
  </si>
  <si>
    <t>جدول (19)</t>
  </si>
  <si>
    <t xml:space="preserve">(28) جدول    </t>
  </si>
  <si>
    <t xml:space="preserve">تابع/ جدول (28) </t>
  </si>
  <si>
    <t xml:space="preserve">  (27) جدول  </t>
  </si>
  <si>
    <t xml:space="preserve">  (26) جدول  </t>
  </si>
  <si>
    <t xml:space="preserve">(24) جدول </t>
  </si>
  <si>
    <t xml:space="preserve">(21) جدول    </t>
  </si>
  <si>
    <t xml:space="preserve">(22) جدول </t>
  </si>
  <si>
    <t xml:space="preserve">(23) جدول    </t>
  </si>
  <si>
    <t>العيادات الشعبية *</t>
  </si>
  <si>
    <t>الأسنان **</t>
  </si>
  <si>
    <t xml:space="preserve">** مختبرات صناعة الأسنان غير مشمولة ضمن المراكز الصحية التخصصية للأسنان </t>
  </si>
  <si>
    <t>عيادات التأمين الصحي *</t>
  </si>
  <si>
    <t>السكان 2018</t>
  </si>
  <si>
    <t>سكان الاقليم 2018</t>
  </si>
  <si>
    <t>نسبة الجنس (sex ratio) لسكان العراق  لسنة 2018 (%)</t>
  </si>
  <si>
    <t>عضة الحيوان</t>
  </si>
  <si>
    <t>ملاحظة : تم أدراج الفرق المتنقلة الموجودة ضمن المؤسسات الصحية الأخرى ضمن المراكز الصحية التابعة لها</t>
  </si>
  <si>
    <t>* اعداد عيادات التأمين الصحي المدرجة هي العاملة خلال سنة 2018 فقط</t>
  </si>
  <si>
    <t>* اعداد العيادات الشعبية المدرجة في الجدول هي العاملة خلال سنة 2018 فقط</t>
  </si>
  <si>
    <t xml:space="preserve">صلاح الدين  </t>
  </si>
  <si>
    <t>أشكال أخرى من مرض القلب</t>
  </si>
  <si>
    <t>امراض الجهاز التنفسي</t>
  </si>
  <si>
    <t>إجمالي حالات المواقع الاخرى</t>
  </si>
  <si>
    <t>ورم الغدد اللمفاوية</t>
  </si>
  <si>
    <t>إجمالي حالات المواقع العشرة الأولى للذكور</t>
  </si>
  <si>
    <t>إجمالي حالات المواقع الاخرى للذكور</t>
  </si>
  <si>
    <t>إجمالي وفيات المواقع الاخرى</t>
  </si>
  <si>
    <t>إجمالي وفيات الأورام الكلّي</t>
  </si>
  <si>
    <t>إجمالي حالات الأورام الكلّي</t>
  </si>
  <si>
    <t>إجمالي حالات الأورام الكلّي للذكور</t>
  </si>
  <si>
    <t>إجمالي وفيات المواقع العشرة الأولى للذكور</t>
  </si>
  <si>
    <t>إجمالي وفيات المواقع الاخرى للذكور</t>
  </si>
  <si>
    <t>إجمالي وفيات الأورام الكلّي للذكور</t>
  </si>
  <si>
    <t>إجمالي حالات المواقع العشرة الأولى للإناث</t>
  </si>
  <si>
    <t>إجمالي حالات المواقع الاخرى للإناث</t>
  </si>
  <si>
    <t>إجمالي حالات الأورام الكلّي للإناث</t>
  </si>
  <si>
    <t>إجمالي وفيات المواقع العشرة الأولى للإناث</t>
  </si>
  <si>
    <t>إجمالي وفيات المواقع الاخرى للإناث</t>
  </si>
  <si>
    <t>إجمالي وفيات الأورام الكلّي للإناث</t>
  </si>
  <si>
    <t>%</t>
  </si>
  <si>
    <t>العدد</t>
  </si>
  <si>
    <t>سكان 2015</t>
  </si>
  <si>
    <t>غير محدد العنوان</t>
  </si>
  <si>
    <t>الغدة الكظرية (الأدرينالية)</t>
  </si>
  <si>
    <t>إجمالي الأورام الكلّي للأطفال (0 ــ 14) سنة</t>
  </si>
  <si>
    <t>الاذن / الانف</t>
  </si>
  <si>
    <t>ورم خلية البلازما</t>
  </si>
  <si>
    <t>إجمالي حالات المواقع الأخرى</t>
  </si>
  <si>
    <t>عـــدد الـوفيـات للفئة العمرية (اقل من 5 سنوات)</t>
  </si>
  <si>
    <t>عـــدد الـوفيـات للفئة العمرية (أقل من سنة) الطفل الرضيع</t>
  </si>
  <si>
    <t>عـــدد الـوفيـات للفئة العمرية (1- أقل من 5 سنوات)</t>
  </si>
  <si>
    <t xml:space="preserve"> نسبة الوفيات للأسباب العشرة الأولى من الوفيات الخام الكلّية للعراق</t>
  </si>
  <si>
    <t>ملاحظة : عد السكان حسب تقديرات الجهاز المركزي للإحصاء، بناءاً على  ماشهده العراق من حملات قتل وإبادة جماعية مارسها داعش وقوى إرهابية ضد العراقيين والدمار الذي لحق البلاد بسبب الأوضاع الأمنية غير المستقرة التي مرّ بها البلد، تم اعداد اسقاطات سكانية جديدة بناءاّ على فرضيات سكانية تتلائم مع واقع البلد من حيث تخفيض الخصوبة وتوقع العمر عند الولادة.</t>
  </si>
  <si>
    <t xml:space="preserve">(29) جدول    </t>
  </si>
  <si>
    <t xml:space="preserve">  (30) جدول  </t>
  </si>
  <si>
    <t>مجموع حالات الاصابة بالأورام السرطانية للأطفال للفئة العمرية (0 ــ 14) سنة</t>
  </si>
  <si>
    <t xml:space="preserve"> (0 ــ 4) سنوات</t>
  </si>
  <si>
    <t xml:space="preserve"> (5 ــ 9) سنوات</t>
  </si>
  <si>
    <t>(10 ــ 14) سنة</t>
  </si>
  <si>
    <t xml:space="preserve">(31) جدول    </t>
  </si>
  <si>
    <t xml:space="preserve">(32) جدول    </t>
  </si>
  <si>
    <t xml:space="preserve">(33) جدول </t>
  </si>
  <si>
    <t xml:space="preserve">(34) جدول    </t>
  </si>
  <si>
    <t xml:space="preserve">(35) جدول </t>
  </si>
  <si>
    <t xml:space="preserve">(36) جدول    </t>
  </si>
  <si>
    <t xml:space="preserve">  (37) جدول  </t>
  </si>
  <si>
    <t xml:space="preserve">  (38) جدول  </t>
  </si>
  <si>
    <t xml:space="preserve">(40) جدول    </t>
  </si>
  <si>
    <t>أمراض هودجيكينية</t>
  </si>
  <si>
    <t>العظم -أخرى</t>
  </si>
  <si>
    <t xml:space="preserve">  (41) جدول  </t>
  </si>
  <si>
    <t xml:space="preserve">العدد الكلّي لحالات الإصابة بالأورام السرطانية وللمواقع العشرة الأولى الأكثر إنتشاراً ونسبها المئوية للأطفال للفئة العمرية (0 ـــ 14) سنة حسب الجنس على مستوى العراق لسنة 2016 </t>
  </si>
  <si>
    <t xml:space="preserve">(39) جدول    </t>
  </si>
  <si>
    <t xml:space="preserve">محافظة دهوك / الذكور </t>
  </si>
  <si>
    <t xml:space="preserve">محافظة دهوك / الإناث </t>
  </si>
  <si>
    <t>إجمالي الأورام الكلّي للذكور</t>
  </si>
  <si>
    <t>امراض هودجيكينية</t>
  </si>
  <si>
    <t xml:space="preserve">(39) تابع / جدول    </t>
  </si>
  <si>
    <t xml:space="preserve">محافظة نينوى/ الذكور </t>
  </si>
  <si>
    <t xml:space="preserve">محافظة نينوى / الإناث </t>
  </si>
  <si>
    <t>إجمالي الأورام الكلّي لمحافظة نينوى</t>
  </si>
  <si>
    <t>العنق</t>
  </si>
  <si>
    <t xml:space="preserve">محافظة السليمانية / الذكور </t>
  </si>
  <si>
    <t xml:space="preserve">محافظة السليمانية / الإناث </t>
  </si>
  <si>
    <t>إجمالي الأورام الكلّي لمحافظة السليمانية</t>
  </si>
  <si>
    <t xml:space="preserve">محافظة كركوك / الذكور </t>
  </si>
  <si>
    <t xml:space="preserve">محافظة كركوك / الإناث </t>
  </si>
  <si>
    <t>إجمالي الأورام الكلّي لمحافظة كركوك</t>
  </si>
  <si>
    <t xml:space="preserve">محافظة اربيل / الذكور </t>
  </si>
  <si>
    <t>إجمالي الأورام الكلّي لمحافظة اربيل</t>
  </si>
  <si>
    <t xml:space="preserve">محافظة اربيل / الإناث </t>
  </si>
  <si>
    <t xml:space="preserve">محافظة ديالى / الذكور </t>
  </si>
  <si>
    <t xml:space="preserve">محافظة ديالى / الإناث </t>
  </si>
  <si>
    <t>إجمالي الأورام الكلّي لمحافظة ديالى</t>
  </si>
  <si>
    <t xml:space="preserve">محافظة الأنبار / الذكور </t>
  </si>
  <si>
    <t xml:space="preserve">محافظة الانبار / الإناث </t>
  </si>
  <si>
    <t>إجمالي الأورام الكلّي لمحافظة الانبار</t>
  </si>
  <si>
    <t xml:space="preserve">محافظة بغداد / الذكور </t>
  </si>
  <si>
    <t xml:space="preserve">محافظة بغداد / الإناث </t>
  </si>
  <si>
    <t>إجمالي الأورام الكلّي لمحافظة بغداد</t>
  </si>
  <si>
    <t xml:space="preserve">محافظة بابل / الذكور </t>
  </si>
  <si>
    <t xml:space="preserve">محافظة بابل / الإناث </t>
  </si>
  <si>
    <t>إجمالي الأورام الكلّي لمحافظة بابل</t>
  </si>
  <si>
    <t xml:space="preserve">محافظة كربلاء / الذكور </t>
  </si>
  <si>
    <t xml:space="preserve">محافظة كربلاء / الإناث </t>
  </si>
  <si>
    <t>إجمالي الأورام الكلّي لمحافظة كربلاء</t>
  </si>
  <si>
    <t xml:space="preserve">محافظة واسط / الذكور </t>
  </si>
  <si>
    <t xml:space="preserve">محافظة واسط / الإناث </t>
  </si>
  <si>
    <t>إجمالي الأورام الكلّي لمحافظة واسط</t>
  </si>
  <si>
    <t xml:space="preserve">محافظة صلاح الدين / الذكور </t>
  </si>
  <si>
    <t xml:space="preserve">محافظة صلاح الدين / الإناث </t>
  </si>
  <si>
    <t>إجمالي الأورام الكلّي لمحافظة صلاح الدين</t>
  </si>
  <si>
    <t xml:space="preserve">محافظة النجف / الذكور </t>
  </si>
  <si>
    <t xml:space="preserve">محافظة النجف / الإناث </t>
  </si>
  <si>
    <t>إجمالي الأورام الكلّي لمحافظة النجف</t>
  </si>
  <si>
    <t>العظم والغضروف</t>
  </si>
  <si>
    <t>فتحة المزمار / الحنجرة</t>
  </si>
  <si>
    <t xml:space="preserve">محافظة القادسية / الذكور </t>
  </si>
  <si>
    <t xml:space="preserve">محافظة القادسية / الإناث </t>
  </si>
  <si>
    <t>إجمالي الأورام الكلّي لمحافظة القادسية</t>
  </si>
  <si>
    <t xml:space="preserve">محافظة المثنى / الذكور </t>
  </si>
  <si>
    <t xml:space="preserve">محافظة المثنى / الإناث </t>
  </si>
  <si>
    <t>إجمالي الأورام الكلّي لمحافظة المثنى</t>
  </si>
  <si>
    <t xml:space="preserve">محافظة ذي قار / الذكور </t>
  </si>
  <si>
    <t xml:space="preserve">محافظة ذي قار / الإناث </t>
  </si>
  <si>
    <t>إجمالي الأورام الكلّي لمحافظة ذي قار</t>
  </si>
  <si>
    <t xml:space="preserve">محافظة ميسان / الذكور </t>
  </si>
  <si>
    <t xml:space="preserve">محافظة ميسان / الإناث </t>
  </si>
  <si>
    <t>إجمالي الأورام الكلّي لمحافظة ميسان</t>
  </si>
  <si>
    <t xml:space="preserve">محافظة البصرة / الذكور </t>
  </si>
  <si>
    <t xml:space="preserve">محافظة البصرة / الإناث </t>
  </si>
  <si>
    <t>إجمالي الأورام الكلّي لمحافظة البصرة</t>
  </si>
  <si>
    <t xml:space="preserve">الكبد </t>
  </si>
  <si>
    <t>السنوات</t>
  </si>
  <si>
    <t xml:space="preserve">جدول (42)   </t>
  </si>
  <si>
    <t>جدول (43)</t>
  </si>
  <si>
    <t xml:space="preserve">العدد الكلّي لحالات الإصابة بالأورام السرطانية وللمواقع العشرة الأولى الأكثر إنتشاراً للأطفال للفئة العمرية (0 ـــ 14) سنة حسب العمر والجنس والمحافظة لسنة 2016 </t>
  </si>
  <si>
    <t>دهزك</t>
  </si>
  <si>
    <t>السليمانبة</t>
  </si>
  <si>
    <t>اجمالي</t>
  </si>
  <si>
    <t>العراق</t>
  </si>
  <si>
    <t>15 محافظة</t>
  </si>
  <si>
    <t>معدل الوفيات لكل (10000) نسمة</t>
  </si>
  <si>
    <t>وفيات</t>
  </si>
  <si>
    <t xml:space="preserve">إصابات </t>
  </si>
  <si>
    <t>الحوادث المرورية</t>
  </si>
  <si>
    <t>إصابات</t>
  </si>
  <si>
    <r>
      <t xml:space="preserve">(عدد المستشفيات الحكومية  </t>
    </r>
    <r>
      <rPr>
        <b/>
        <sz val="9"/>
        <rFont val="Calibri"/>
        <family val="2"/>
      </rPr>
      <t>×</t>
    </r>
    <r>
      <rPr>
        <b/>
        <sz val="12"/>
        <rFont val="Arial"/>
        <family val="2"/>
      </rPr>
      <t xml:space="preserve"> </t>
    </r>
    <r>
      <rPr>
        <b/>
        <sz val="9"/>
        <rFont val="Arial"/>
        <family val="2"/>
      </rPr>
      <t xml:space="preserve">100000) </t>
    </r>
    <r>
      <rPr>
        <b/>
        <sz val="10"/>
        <rFont val="Arial"/>
        <family val="2"/>
      </rPr>
      <t>÷</t>
    </r>
    <r>
      <rPr>
        <b/>
        <sz val="9"/>
        <rFont val="Arial"/>
        <family val="2"/>
      </rPr>
      <t xml:space="preserve">  عدد السكان</t>
    </r>
  </si>
  <si>
    <r>
      <t xml:space="preserve"> (مجموع عدد الأطباء </t>
    </r>
    <r>
      <rPr>
        <b/>
        <sz val="9"/>
        <rFont val="Calibri"/>
        <family val="2"/>
      </rPr>
      <t>×</t>
    </r>
    <r>
      <rPr>
        <b/>
        <sz val="12"/>
        <rFont val="Arial"/>
        <family val="2"/>
      </rPr>
      <t xml:space="preserve"> </t>
    </r>
    <r>
      <rPr>
        <b/>
        <sz val="9"/>
        <rFont val="Arial"/>
        <family val="2"/>
      </rPr>
      <t xml:space="preserve">(10000) </t>
    </r>
    <r>
      <rPr>
        <b/>
        <sz val="10"/>
        <rFont val="Arial"/>
        <family val="2"/>
      </rPr>
      <t>÷</t>
    </r>
    <r>
      <rPr>
        <b/>
        <sz val="9"/>
        <rFont val="Arial"/>
        <family val="2"/>
      </rPr>
      <t xml:space="preserve">  عدد السكان</t>
    </r>
  </si>
  <si>
    <t xml:space="preserve"> الدم (أ)</t>
  </si>
  <si>
    <t>الدماغ ومواقع اخرى من الجهاز العصبي المركزي (ب)</t>
  </si>
  <si>
    <t>ورم الغدد اللمفاوية غير هودجيكيني (ج)</t>
  </si>
  <si>
    <r>
      <t>عدد سكان العراق حسب تقديرات الجهاز المركزي للإحصاء لسنة 2015</t>
    </r>
    <r>
      <rPr>
        <b/>
        <sz val="12"/>
        <rFont val="Times New Roman"/>
        <family val="1"/>
        <scheme val="major"/>
      </rPr>
      <t xml:space="preserve"> (</t>
    </r>
    <r>
      <rPr>
        <b/>
        <sz val="12"/>
        <rFont val="Arial"/>
        <family val="2"/>
      </rPr>
      <t>35,212,600) نسمة</t>
    </r>
  </si>
  <si>
    <t>عدد السكان الذكور في العراق حسب تقديرات الجهاز المركزي للإحصاء لسنة 2015 (17,790,237) نسمة</t>
  </si>
  <si>
    <r>
      <t>عدد السكان الإناث في العراق حسب تقديرات الجهاز المركزي للإحصاء لسنة 2015 (</t>
    </r>
    <r>
      <rPr>
        <b/>
        <sz val="12"/>
        <color theme="1"/>
        <rFont val="Arial"/>
        <family val="2"/>
      </rPr>
      <t>17,422,363</t>
    </r>
    <r>
      <rPr>
        <b/>
        <sz val="12"/>
        <rFont val="Arial"/>
        <family val="2"/>
      </rPr>
      <t>) نسمة</t>
    </r>
  </si>
  <si>
    <t>عدد السكان في محافظة (دهوك) حسب تقديرات الجهاز المركزي للإحصاء لسنة 2015 (1,193,815) نسمة</t>
  </si>
  <si>
    <t>عدد السكان في محافظة (نينوى) حسب تقديرات الجهاز المركزي للإحصاء لسنة 2015 (3,445,136) نسمة</t>
  </si>
  <si>
    <t>عدد السكان في محافظة (السليمانية) حسب تقديرات الجهاز المركزي للإحصاء لسنة 2015 (1,997,139) نسمة</t>
  </si>
  <si>
    <t>عدد السكان في محافظة (كركوك) حسب تقديرات الجهاز المركزي للإحصاء لسنة 2015 (1,475,853) نسمة</t>
  </si>
  <si>
    <t>عدد السكان في محافظة (أربيل) حسب تقديرات الجهاز المركزي للإحصاء لسنة 2015 (1,713,132) نسمة</t>
  </si>
  <si>
    <t>عدد السكان في محافظة (ديالى) حسب تقديرات الجهاز المركزي للإحصاء لسنة 2015 (1,512,192) نسمة</t>
  </si>
  <si>
    <t>عدد السكان في محافظة (الأنبار) حسب تقديرات الجهاز المركزي للإحصاء لسنة 2015 (1,636,357) نسمة</t>
  </si>
  <si>
    <t>عدد السكان في محافظة (بغداد) حسب تقديرات الجهاز المركزي للإحصاء لسنة 2015 (7,506,105) نسمة</t>
  </si>
  <si>
    <t>عدد السكان في محافظة (بابل) حسب تقديرات الجهاز المركزي للإحصاء لسنة 2015 (1,907,327) نسمة</t>
  </si>
  <si>
    <t>عدد السكان في محافظة (كربلاء) حسب تقديرات الجهاز المركزي للإحصاء لسنة 2015 (1,125,646) نسمة</t>
  </si>
  <si>
    <t>عدد السكان في محافظة (واسط) حسب تقديرات الجهاز المركزي للإحصاء لسنة 2015 (1,273,435) نسمة</t>
  </si>
  <si>
    <t>عدد السكان في محافظة (صلاح الدين) حسب تقديرات الجهاز المركزي للإحصاء لسنة 2015 (1,473,413) نسمة</t>
  </si>
  <si>
    <t>عدد السكان في محافظة (النجف) حسب تقديرات الجهاز المركزي للإحصاء لسنة 2015 (1,359,201) نسمة</t>
  </si>
  <si>
    <t>عدد السكان في محافظة (القادسية) حسب تقديرات الجهاز المركزي للإحصاء لسنة 2015 (1,192,445) نسمة</t>
  </si>
  <si>
    <t>عدد السكان في محافظة (المثنى) حسب تقديرات الجهاز المركزي للإحصاء لسنة 2015 (752,176) نسمة</t>
  </si>
  <si>
    <t>عدد السكان في محافظة (ذي قار) حسب تقديرات الجهاز المركزي للإحصاء لسنة 2015 (1,935,161) نسمة</t>
  </si>
  <si>
    <t>عدد السكان في محافظة (ميسان) حسب تقديرات الجهاز المركزي للإحصاء لسنة 2015 (1,027,701) نسمة</t>
  </si>
  <si>
    <t>عدد السكان في محافظة (البصرة) حسب تقديرات الجهاز المركزي للإحصاء لسنة 2015 (2,686,366) نسمة</t>
  </si>
  <si>
    <t>الأنسجة الرقيقة</t>
  </si>
  <si>
    <t>إجمالي الأورام الكلّي للأطفال بعمر (0 ــ 14) سنة</t>
  </si>
  <si>
    <t xml:space="preserve">النسية المئوية </t>
  </si>
  <si>
    <r>
      <rPr>
        <b/>
        <sz val="10"/>
        <color rgb="FF993366"/>
        <rFont val="Arial"/>
        <family val="2"/>
      </rPr>
      <t>(أ</t>
    </r>
    <r>
      <rPr>
        <b/>
        <sz val="10"/>
        <color rgb="FF660033"/>
        <rFont val="Arial"/>
        <family val="2"/>
      </rPr>
      <t xml:space="preserve">) : </t>
    </r>
    <r>
      <rPr>
        <b/>
        <u/>
        <sz val="10"/>
        <color rgb="FF660033"/>
        <rFont val="Arial"/>
        <family val="2"/>
      </rPr>
      <t>أمراض سرطان الدم :</t>
    </r>
    <r>
      <rPr>
        <b/>
        <sz val="10"/>
        <color rgb="FF660033"/>
        <rFont val="Arial"/>
        <family val="2"/>
      </rPr>
      <t xml:space="preserve"> </t>
    </r>
    <r>
      <rPr>
        <b/>
        <sz val="10"/>
        <rFont val="Arial"/>
        <family val="2"/>
      </rPr>
      <t>يشمل (الحاد، المزمن، اللمفاوي، النخاع الشوكي، أورام أخرى بالدم)</t>
    </r>
  </si>
  <si>
    <r>
      <rPr>
        <b/>
        <sz val="10"/>
        <color rgb="FF660033"/>
        <rFont val="Arial"/>
        <family val="2"/>
      </rPr>
      <t>(</t>
    </r>
    <r>
      <rPr>
        <b/>
        <sz val="10"/>
        <color rgb="FF993366"/>
        <rFont val="Arial"/>
        <family val="2"/>
      </rPr>
      <t>ب</t>
    </r>
    <r>
      <rPr>
        <b/>
        <sz val="10"/>
        <color rgb="FF660033"/>
        <rFont val="Arial"/>
        <family val="2"/>
      </rPr>
      <t xml:space="preserve">) : </t>
    </r>
    <r>
      <rPr>
        <b/>
        <u/>
        <sz val="10"/>
        <color rgb="FF660033"/>
        <rFont val="Arial"/>
        <family val="2"/>
      </rPr>
      <t>الدماغ ومواقع أخرى من الجهاز العصبي المركزي :</t>
    </r>
    <r>
      <rPr>
        <b/>
        <sz val="10"/>
        <color rgb="FF660033"/>
        <rFont val="Arial"/>
        <family val="2"/>
      </rPr>
      <t xml:space="preserve"> </t>
    </r>
    <r>
      <rPr>
        <b/>
        <sz val="10"/>
        <rFont val="Arial"/>
        <family val="2"/>
      </rPr>
      <t>يشمل (الأورام الخبيثة للمخيخ، أقصى الدماغ، السحايا، الحبل الشوكي، الأورام الحميدة، وكل تشخيص الأورام مستثنى من المجموع الكلّي)</t>
    </r>
  </si>
  <si>
    <r>
      <rPr>
        <b/>
        <sz val="10"/>
        <color rgb="FF660033"/>
        <rFont val="Arial"/>
        <family val="2"/>
      </rPr>
      <t xml:space="preserve">(ج) : </t>
    </r>
    <r>
      <rPr>
        <b/>
        <u/>
        <sz val="10"/>
        <color rgb="FF660033"/>
        <rFont val="Arial"/>
        <family val="2"/>
      </rPr>
      <t>ورم الغدد اللمفاوية غير هودجيكيني</t>
    </r>
    <r>
      <rPr>
        <b/>
        <u/>
        <sz val="10"/>
        <rFont val="Arial"/>
        <family val="2"/>
      </rPr>
      <t xml:space="preserve"> :</t>
    </r>
    <r>
      <rPr>
        <b/>
        <sz val="10"/>
        <rFont val="Arial"/>
        <family val="2"/>
      </rPr>
      <t xml:space="preserve"> يشمل (العقدي والأورام العقدية الأخرى)</t>
    </r>
  </si>
  <si>
    <t>عدد سكان العراق حسب تقديرات الجهاز المركزي للإحصاء لسنة 2016 (36,169,123) نسمة</t>
  </si>
  <si>
    <t>ورم غدد العقد اللمفاوية</t>
  </si>
  <si>
    <t>عدد السكان الذكور في العراق حسب تقديرات الجهاز المركزي للإحصاء لسنة 2016 (18,273,505) نسمة</t>
  </si>
  <si>
    <r>
      <t>عدد السكان الإناث في العراق حسب تقديرات الجهاز المركزي للإحصاء لسنة 2016 (</t>
    </r>
    <r>
      <rPr>
        <b/>
        <sz val="12"/>
        <color theme="1"/>
        <rFont val="Arial"/>
        <family val="2"/>
      </rPr>
      <t>17,895,618</t>
    </r>
    <r>
      <rPr>
        <b/>
        <sz val="12"/>
        <rFont val="Arial"/>
        <family val="2"/>
      </rPr>
      <t>) نسمة</t>
    </r>
  </si>
  <si>
    <t>عدد السكان في محافظة (دهوك / الذكور) حسب تقديرات الجهاز المركزي للإحصاء لسنة 2016 (614,460) نسمة</t>
  </si>
  <si>
    <t>عدد السكان في محافظة (دهوك) حسب تقديرات الجهاز المركزي للإحصاء لسنة 2016 (1,226,250) نسمة</t>
  </si>
  <si>
    <t>عدد السكان في محافظة (نينوى / الذكور) حسب تقديرات الجهاز المركزي للإحصاء لسنة 2016 (1,807,682) نسمة</t>
  </si>
  <si>
    <t>عدد السكان في محافظة (نينوى / الإناث) حسب تقديرات الجهاز المركزي للإحصاء لسنة 2016 (1,731,033) نسمة</t>
  </si>
  <si>
    <t>عدد السكان في محافظة (السليمانية / الذكور) حسب تقديرات الجهاز المركزي للإحصاء لسنة 2016 (1,026,204) نسمة</t>
  </si>
  <si>
    <t>عدد السكان في محافظة (السليمانية / الإناث) حسب تقديرات الجهاز المركزي للإحصاء لسنة 2016 (1,025,184) نسمة</t>
  </si>
  <si>
    <t>عدد السكان في محافظة (السليمانية) حسب تقديرات الجهاز المركزي للإحصاء لسنة 2016 (2,051,388) نسمة</t>
  </si>
  <si>
    <t>عدد السكان في محافظة (كركوك / الذكور) حسب تقديرات الجهاز المركزي للإحصاء لسنة 2016 (763,121) نسمة</t>
  </si>
  <si>
    <t>عدد السكان في محافظة (كركوك / الإناث) حسب تقديرات الجهاز المركزي للإحصاء لسنة 2016 (752,829) نسمة</t>
  </si>
  <si>
    <t>عدد السكان في محافظة (كركوك) حسب تقديرات الجهاز المركزي للإحصاء لسنة 2016 (1,515,950) نسمة</t>
  </si>
  <si>
    <t>عدد السكان في محافظة (اربيل / الذكور) حسب تقديرات الجهاز المركزي للإحصاء لسنة 2016 (888,367) نسمة</t>
  </si>
  <si>
    <t>عدد السكان في محافظة (اربيل / الإناث) حسب تقديرات الجهاز المركزي للإحصاء لسنة 2016 (871,292) نسمة</t>
  </si>
  <si>
    <t>عدد السكان في محافظة (اربيل) حسب تقديرات الجهاز المركزي للإحصاء لسنة 2016 (1,759,659) نسمة</t>
  </si>
  <si>
    <t>عدد السكان في محافظة (ديالى / الذكور) حسب تقديرات الجهاز المركزي للإحصاء لسنة 2016 (784,639) نسمة</t>
  </si>
  <si>
    <t>عدد السكان في محافظة (ديالى / الإناث) حسب تقديرات الجهاز المركزي للإحصاء لسنة 2016 (768,633) نسمة</t>
  </si>
  <si>
    <t>عدد السكان في محافظة (ديالى) حسب تقديرات الجهاز المركزي للإحصاء لسنة 2016 (1,553,272) نسمة</t>
  </si>
  <si>
    <t>عدد السكان في محافظة (الأنبار / الذكور) حسب تقديرات الجهاز المركزي للإحصاء لسنة 2016 (863,503) نسمة</t>
  </si>
  <si>
    <t>عدد السكان في محافظة (الأنبار / الإناث) حسب تقديرات الجهاز المركزي للإحصاء لسنة 2016 (817,310) نسمة</t>
  </si>
  <si>
    <t>عدد السكان في محافظة (الأنبار) حسب تقديرات الجهاز المركزي للإحصاء لسنة 2016 (1,680,813) نسمة</t>
  </si>
  <si>
    <t>عدد السكان في محافظة (بغداد / الذكور) حسب تقديرات الجهاز المركزي للإحصاء لسنة 2016 (3,912,164) نسمة</t>
  </si>
  <si>
    <t>عدد السكان في محافظة (بغداد / الإناث) حسب تقديرات الجهاز المركزي للإحصاء لسنة 2016 (3,797,837) نسمة</t>
  </si>
  <si>
    <t>عدد السكان في محافظة (بغداد) حسب تقديرات الجهاز المركزي للإحصاء لسنة 2016 (7,710,001) نسمة</t>
  </si>
  <si>
    <t>عدد السكان في محافظة (بابل / الذكور) حسب تقديرات الجهاز المركزي للإحصاء لسنة 2016 (989,925) نسمة</t>
  </si>
  <si>
    <t>عدد السكان في محافظة (بابل / الإناث) حسب تقديرات الجهاز المركزي للإحصاء لسنة 2016 (969,213) نسمة</t>
  </si>
  <si>
    <t>عدد السكان في محافظة (بابل) حسب تقديرات الجهاز المركزي للإحصاء لسنة 2016 (1,959,138) نسمة</t>
  </si>
  <si>
    <t>عدد السكان في محافظة (كربلاء / الذكور) حسب تقديرات الجهاز المركزي للإحصاء لسنة 2016 (583,268) نسمة</t>
  </si>
  <si>
    <t>عدد السكان في محافظة (كربلاء / الإناث) حسب تقديرات الجهاز المركزي للإحصاء لسنة 2016 (572,952) نسمة</t>
  </si>
  <si>
    <t>عدد السكان في محافظة (كربلاء) حسب تقديرات الجهاز المركزي للإحصاء لسنة 2016 (1,156,220) نسمة</t>
  </si>
  <si>
    <t>عدد السكان في محافظة (واسط / الذكور) حسب تقديرات الجهاز المركزي للإحصاء لسنة 2016 (660,337) نسمة</t>
  </si>
  <si>
    <t>عدد السكان في محافظة (واسط / الإناث) حسب تقديرات الجهاز المركزي للإحصاء لسنة 2016 (647,696) نسمة</t>
  </si>
  <si>
    <t>عدد السكان في محافظة (واسط) حسب تقديرات الجهاز المركزي للإحصاء لسنة 2016 (1,308,033) نسمة</t>
  </si>
  <si>
    <t>عدد السكان في محافظة (صلاح الدين / الذكور) حسب تقديرات الجهاز المركزي للإحصاء لسنة 2016 (764,489) نسمة</t>
  </si>
  <si>
    <t>عدد السكان في محافظة (صلاح الدين / الإناث) حسب تقديرات الجهاز المركزي للإحصاء لسنة 2016 (748,952) نسمة</t>
  </si>
  <si>
    <t>عدد السكان في محافظة (صلاح الدين) حسب تقديرات الجهاز المركزي للإحصاء لسنة 2016 (1,513,441) نسمة</t>
  </si>
  <si>
    <t>عدد السكان في محافظة (النجف / الذكور) حسب تقديرات الجهاز المركزي للإحصاء لسنة 2016 (699,990) نسمة</t>
  </si>
  <si>
    <t>عدد السكان في محافظة (النجف / الإناث) حسب تقديرات الجهاز المركزي للإحصاء لسنة 2016 (696,140) نسمة</t>
  </si>
  <si>
    <t>عدد السكان في محافظة (النجف) حسب تقديرات الجهاز المركزي للإحصاء لسنة 2016 (1,396,130) نسمة</t>
  </si>
  <si>
    <t>عدد السكان في محافظة (القادسية / الذكور) حسب تقديرات الجهاز المركزي للإحصاء لسنة 2016 (617,333) نسمة</t>
  </si>
  <si>
    <t>عدد السكان في محافظة (القادسية / الإناث) حسب تقديرات الجهاز المركزي للإحصاء لسنة 2016 (607,497) نسمة</t>
  </si>
  <si>
    <t>عدد السكان في محافظة (القادسية) حسب تقديرات الجهاز المركزي للإحصاء لسنة 2016 (1,224,830) نسمة</t>
  </si>
  <si>
    <t>عدد السكان في محافظة (المثنى / الذكور) حسب تقديرات الجهاز المركزي للإحصاء لسنة 2016 (388,234) نسمة</t>
  </si>
  <si>
    <t>عدد السكان في محافظة (المثنى / الإناث) حسب تقديرات الجهاز المركزي للإحصاء لسنة 2016 (384,369) نسمة</t>
  </si>
  <si>
    <t>عدد السكان في محافظة (المثنى) حسب تقديرات الجهاز المركزي للإحصاء لسنة 2016 (772,603) نسمة</t>
  </si>
  <si>
    <t>عدد السكان في محافظة (ذي قار / الذكور) حسب تقديرات الجهاز المركزي للإحصاء لسنة 2016 (997,707) نسمة</t>
  </si>
  <si>
    <t>عدد السكان في محافظة (ذي قار / الإناث) حسب تقديرات الجهاز المركزي للإحصاء لسنة 2016 (990,022) نسمة</t>
  </si>
  <si>
    <t>عدد السكان في محافظة (ذي قار) حسب تقديرات الجهاز المركزي للإحصاء لسنة 2016 (1,987,729) نسمة</t>
  </si>
  <si>
    <t>عدد السكان في محافظة (ميسان / الذكور) حسب تقديرات الجهاز المركزي للإحصاء لسنة 2016 (525,887) نسمة</t>
  </si>
  <si>
    <t>عدد السكان في محافظة (ميسان / الإناث) حسب تقديرات الجهاز المركزي للإحصاء لسنة 2016 (529,725) نسمة</t>
  </si>
  <si>
    <t>عدد السكان في محافظة (ميسان) حسب تقديرات الجهاز المركزي للإحصاء لسنة 2016 (1,055,612) نسمة</t>
  </si>
  <si>
    <t>عدد السكان في محافظة (البصرة / الذكور) حسب تقديرات الجهاز المركزي للإحصاء لسنة 2016 (1,386,195) نسمة</t>
  </si>
  <si>
    <t>عدد السكان في محافظة (البصرة / الإناث) حسب تقديرات الجهاز المركزي للإحصاء لسنة 2016 (1,373,144) نسمة</t>
  </si>
  <si>
    <t>عدد السكان في محافظة (البصرة) حسب تقديرات الجهاز المركزي للإحصاء لسنة 2016 (2,759,339) نسمة</t>
  </si>
  <si>
    <t>إجمالي الأورام الكلّي للإناث</t>
  </si>
  <si>
    <t>عدد السكان في محافظة (نينوى) حسب تقديرات الجهاز المركزي للإحصاء لسنة 2016 (3,538,715) نسمة</t>
  </si>
  <si>
    <t>الإضطربات التنفسية والقلبية الوعائية الخاصة بالفترة حوالي الولادة (للمولود)</t>
  </si>
  <si>
    <t>الأسباب العشرة الاولى لوفيات الذكور</t>
  </si>
  <si>
    <t>بطانة الرحم</t>
  </si>
  <si>
    <t>عدد حالات الإصابات بمرض إلتهاب الكبد الفيروسي حسب النوع والجنس والمحافظة لسنة 2018</t>
  </si>
  <si>
    <t>عدد الوفيات لمرض إلتهاب الكبد الفيروسي حسب النوع والجنس والمحافظة لسنة 2018</t>
  </si>
  <si>
    <t>عدد حالات الإصابات بالإسهال للمرضى المراجعين والراقدين ووفيات الإسهال للفئة العمرية (أقل من 5 سنوات) حسب المحافظة لسنة 2018</t>
  </si>
  <si>
    <t xml:space="preserve">المراجعين </t>
  </si>
  <si>
    <t xml:space="preserve"> بسبب الإسهال</t>
  </si>
  <si>
    <t>عـــدد الـوفيـات الخام الكلّية</t>
  </si>
  <si>
    <t xml:space="preserve">العدد الكلّي لوفيات الأطفال حديثي الولادة بعمر (0 ــ 28) يوم ومعدل الوفيات لكل (1000) ولادة حيّة حسب الجنس والمحافظة لسنة 2018   </t>
  </si>
  <si>
    <t>عـدد الوفيات للأطفال حديثي الولادة بعمر (0 ــ 28) يوم</t>
  </si>
  <si>
    <t xml:space="preserve"> عدد إصابات الإسهال </t>
  </si>
  <si>
    <t>معدل الوفيات للأطفال حديثي الولادة بعمر (0 ــ 28) يوم لكل (1000) ولادة حيّة</t>
  </si>
  <si>
    <t xml:space="preserve"> عدد وفيات الأطفال للفئة العمرية (أقل من 5 سنوات) ومعدل الوفيات لكل (1000) ولادة حيّة حسب الجنس والمحافظة لسنة 2018   </t>
  </si>
  <si>
    <t xml:space="preserve"> عدد وفيات الأطفال للفئة العمرية (1- أقل من 5 سنوات) ومعدل الوفيات لكل (1000) ولادة حيّة حسب الجنس والمحافظة لسنة 2018  </t>
  </si>
  <si>
    <t xml:space="preserve">معدل الإصابة لكل (100) ألف نسمة </t>
  </si>
  <si>
    <t>الأسباب العشرة الاولى لوفيات الإناث</t>
  </si>
  <si>
    <t>الأسباب العشرة الاولى للوفيات في العراق</t>
  </si>
  <si>
    <t>عدد السكان في محافظة (دهوك / الإناث) حسب تقديرات الجهاز المركزي للإحصاء لسنة 2016 (611,790) نسمة</t>
  </si>
  <si>
    <t>إجمالي الزوار الوافدين (السياحة الدينية) لعام 2018 / زائر</t>
  </si>
  <si>
    <t xml:space="preserve">عدد وفيات الأطفال للفئة العمرية (أقل من سنة) الطفل الرضيع ومعدل الوفيات لكل (1000) ولادة حيّة حسب الجنس والمحافظة لسنة 2018  </t>
  </si>
  <si>
    <t>معدل الإصابات لكل (10000) نسمة</t>
  </si>
  <si>
    <t xml:space="preserve"> عدد حالات إصابات ووفيات العوز المناعي (الإيدز) ومعدل الأصابات والوفيات لكل (10000) نسمة حسب الجنس والمحافظة لسنة 2018 </t>
  </si>
  <si>
    <t>عدد حالات الإصابات والوفيات بمرض التدرّن ومعدل الأصابة لكل (100) ألف نسمة حسب الجنس والمحافظة لسنة 2018</t>
  </si>
  <si>
    <t>عدد المستشفيات الحكومية حسب المحافظة والمعدل لكل (100) ألف نسمة لسنة 2018</t>
  </si>
  <si>
    <t xml:space="preserve"> عدد الأطباء حسب المحافظة والمعدل لكل (10000) نسمة لسنة 2018</t>
  </si>
  <si>
    <t>طبيب لكل (10000) نسمة</t>
  </si>
  <si>
    <t xml:space="preserve">مستشفى حكومي لكل (100) ألف نسمة </t>
  </si>
  <si>
    <t>عدد الوفيات الكلّي بالأورام السرطانية وللمواقع العشرة الأولى الأكثر إنتشاراً ونسبها المئوية ونسبة الوفيات لكل (100) ألف نسمة على مستوى العراق لسنة 2015</t>
  </si>
  <si>
    <t xml:space="preserve">العدد الكلّي لحالات الإصابة بالأورام السرطانية وللمواقع العشرة الأولى الأكثر إنتشاراً ونسبها المئوية ونسبة الإصابة لكل (100) ألف نسمة على مستوى العراق لسنة 2015 </t>
  </si>
  <si>
    <t xml:space="preserve"> العدد الكلّي لحالات الإصابة بالأورام السرطانية وللمواقع العشرة الأولى الأكثر إنتشاراً ونسبها المئوية ونسبة الإصابة للذكور لكل (100) ألف نسمة من الذكور لسنة 2015  </t>
  </si>
  <si>
    <t>عدد الوفيات الكلّي بالأورام السرطانية وللمواقع العشرة الأولى الأكثر إنتشاراً ونسبها المئوية ونسبة الوفيات للذكور لكل (100) ألف نسمة من الذكور لسنة 2015</t>
  </si>
  <si>
    <t>عدد الوفيات الكلّي بالأورام السرطانية وللمواقع العشرة الأولى الأكثر إنتشاراً ونسبها المئوية ونسبة الوفيات للإناث لكل (100) ألف نسمة من الإناث لسنة 2015</t>
  </si>
  <si>
    <t xml:space="preserve"> العدد الكلّي لحالات الإصابة بالأورام السرطانية وللمواقع العشرة الأولى الأكثر إنتشاراً ونسبها المئوية ونسبة الإصابة للإناث لكل (100) ألف نسمة من الإناث لسنة 2015 </t>
  </si>
  <si>
    <t>العدد الكلّي لحالات الإصابة بالأورام السرطانية ونسبها المئوية ومعدل الإصابة لكل (100) ألف نسمة حسب الجنس والمحافظة لسنة 2015</t>
  </si>
  <si>
    <t>عدد الوفيات الكلّي بالأورام السرطانية ونسبها المئوية ومعدل الإصابة لكل (100) الف نسمة حسب الجنس والمحافظة لسنة 2015</t>
  </si>
  <si>
    <t>النسبة لكل (100) ألف نسمة</t>
  </si>
  <si>
    <t>النسبة لكل (100) ألف نسمة من الذكور</t>
  </si>
  <si>
    <t>النسبة لكل (100) ألف نسمة من الإناث</t>
  </si>
  <si>
    <t xml:space="preserve">معدل الوفيات لكل (100) ألف نسمة </t>
  </si>
  <si>
    <t>العدد الكلّي لحالات الإصابة بالأورام السرطانية وللمواقع العشرة الأولى الأكثر إنتشاراً ونسبها المئوية ونسبة الإصابة لكل (100) ألف نسمة حسب المحافظة لسنة 2015</t>
  </si>
  <si>
    <t xml:space="preserve">النسبة لكل (100) ألف نسمة </t>
  </si>
  <si>
    <t xml:space="preserve">العدد الكلّي لحالات الإصابة بالأورام السرطانية وللمواقع العشرة الأولى الأكثر إنتشاراً ونسبها المئوية للأطفال للفئة العمرية (0 ــ 14) سنة حسب الجنس على مستوى العراق لسنة 2015 </t>
  </si>
  <si>
    <t>العدد الكلّي لحالات الإصابة بالأورام السرطانية وللمواقع العشرة الأولى الأكثر إنتشاراً ونسبها المئوية ونسبة الإصابة لكل (100) ألف نسمة على مستوى العراق لسنة 2016</t>
  </si>
  <si>
    <t>عدد الوفيات الكلّي بالأورام السرطانية وللمواقع العشرة الأولى الأكثر إنتشاراً ونسبها المئوية ونسبة الوفيات لكل (100) ألف نسمة على مستوى العراق لسنة 2016</t>
  </si>
  <si>
    <t>عدد الوفيات الكلّي بالأورام السرطانية وللمواقع العشرة الأولى الأكثر إنتشاراً ونسبها المئوية ونسبة الوفيات للذكور لكل (100) ألف نسمة من الذكور لسنة 2016</t>
  </si>
  <si>
    <t xml:space="preserve"> العدد الكلّي لحالات الإصابة بالأورام السرطانية وللمواقع العشرة الأولى الأكثر إنتشاراً ونسبها المئوية ونسبة الإصابة للذكور لكل (100) ألف نسمة من الذكور لسنة 2016  </t>
  </si>
  <si>
    <t xml:space="preserve"> العدد الكلّي لحالات الإصابة بالأورام السرطانية وللمواقع العشرة الأولى الأكثر إنتشاراً ونسبها المئوية ونسبة الإصابة للإناث لكل (100) ألف نسمة من الإناث لسنة 2016 </t>
  </si>
  <si>
    <t>عدد الوفيات الكلّي بالأورام السرطانية وللمواقع العشرة الأولى الأكثر إنتشاراً ونسبها المئوية ونسبة الوفيات للإناث لكل (100) ألف نسمة من الإناث لسنة 2016</t>
  </si>
  <si>
    <t>العدد الكلّي لحالات الإصابة بالأورام السرطانية ونسبها المئوية ومعدل الإصابة لكل (100) ألف نسمة حسب الجنس والمحافظة لسنة 2016</t>
  </si>
  <si>
    <t>عدد الوفيات الكلّي بالأورام السرطانية ونسبها المئوية ومعدل الإصابة لكل (100) الف نسمة حسب الجنس والمحافظة لسنة 2016</t>
  </si>
  <si>
    <t>العدد الكلّي لحالات الإصابة بالأورام السرطانية وللمواقع العشرة الأولى الأكثر إنتشاراً ونسبها المئوية ونسبة الإصابة لكل (100) ألف نسمة حسب الجنس والمحافظة لسنة 2016</t>
  </si>
  <si>
    <t>معدل الوفيات الخام لكل (1000) نسمة من  العراق</t>
  </si>
  <si>
    <t xml:space="preserve"> عدد الوفيات الخام الكلّية ومعدل الوفيات لكل (1000) نسمة حسب الجنس والمحافظة لسنة 2018   </t>
  </si>
  <si>
    <t xml:space="preserve">معدل الإصابات لكل (100) ألف نسمة </t>
  </si>
  <si>
    <t xml:space="preserve">العدد الكلّي لحالات الإصابات بالأورام السرطانية وللمواقع العشرة الأولى الأكثر انتشاراً للأطفال للفئة العمرية (0 ــ 14) سنة حسب العمر والجنس والمحافظة لسنة 2015 </t>
  </si>
  <si>
    <t>مجموع حالات الاصابات بالأورام السرطانية للأطفال للفئة العمرية (0 ــ 14) سنة</t>
  </si>
  <si>
    <t xml:space="preserve">العدد الكلّي لحالات الإصابات بالأورام السرطانية ومعدل التغير السنوي حسب المحافظة للسنوات (2011 - 2016) </t>
  </si>
</sst>
</file>

<file path=xl/styles.xml><?xml version="1.0" encoding="utf-8"?>
<styleSheet xmlns="http://schemas.openxmlformats.org/spreadsheetml/2006/main">
  <numFmts count="5">
    <numFmt numFmtId="43" formatCode="_(* #,##0.00_);_(* \(#,##0.00\);_(* &quot;-&quot;??_);_(@_)"/>
    <numFmt numFmtId="164" formatCode="0.0"/>
    <numFmt numFmtId="165" formatCode="#,##0.0"/>
    <numFmt numFmtId="166" formatCode="0.000"/>
    <numFmt numFmtId="167" formatCode="_(* #,##0.000_);_(* \(#,##0.000\);_(* &quot;-&quot;??_);_(@_)"/>
  </numFmts>
  <fonts count="46">
    <font>
      <sz val="10"/>
      <name val="Arial"/>
    </font>
    <font>
      <sz val="11"/>
      <color theme="1"/>
      <name val="Arial"/>
      <family val="2"/>
      <scheme val="minor"/>
    </font>
    <font>
      <sz val="8"/>
      <name val="Arial"/>
      <family val="2"/>
    </font>
    <font>
      <b/>
      <sz val="10"/>
      <name val="Arial"/>
      <family val="2"/>
    </font>
    <font>
      <b/>
      <sz val="12"/>
      <name val="Arial"/>
      <family val="2"/>
    </font>
    <font>
      <b/>
      <sz val="10"/>
      <name val="Simplified Arabic"/>
      <family val="1"/>
    </font>
    <font>
      <b/>
      <sz val="10"/>
      <name val="Times New Roman"/>
      <family val="1"/>
    </font>
    <font>
      <sz val="10"/>
      <name val="Arial"/>
      <family val="2"/>
    </font>
    <font>
      <b/>
      <sz val="11"/>
      <name val="Simplified Arabic"/>
      <family val="1"/>
    </font>
    <font>
      <b/>
      <sz val="9"/>
      <name val="Arial"/>
      <family val="2"/>
    </font>
    <font>
      <b/>
      <sz val="9"/>
      <name val="Times New Roman"/>
      <family val="1"/>
    </font>
    <font>
      <b/>
      <sz val="11"/>
      <name val="Arial"/>
      <family val="2"/>
    </font>
    <font>
      <b/>
      <sz val="9"/>
      <name val="Arial"/>
      <family val="2"/>
      <scheme val="minor"/>
    </font>
    <font>
      <b/>
      <sz val="10"/>
      <name val="Simplified Arabic"/>
      <family val="1"/>
    </font>
    <font>
      <b/>
      <sz val="8"/>
      <name val="Arial"/>
      <family val="2"/>
    </font>
    <font>
      <sz val="10"/>
      <name val="Arial"/>
      <family val="2"/>
    </font>
    <font>
      <b/>
      <sz val="11"/>
      <name val="Times New Roman"/>
      <family val="1"/>
    </font>
    <font>
      <sz val="11"/>
      <name val="Arial"/>
      <family val="2"/>
    </font>
    <font>
      <b/>
      <sz val="10"/>
      <name val="Times New Roman"/>
      <family val="1"/>
      <scheme val="major"/>
    </font>
    <font>
      <b/>
      <sz val="14"/>
      <name val="Arial"/>
      <family val="2"/>
    </font>
    <font>
      <b/>
      <sz val="10"/>
      <color theme="0"/>
      <name val="Arial"/>
      <family val="2"/>
    </font>
    <font>
      <b/>
      <sz val="11"/>
      <color theme="0"/>
      <name val="Arial"/>
      <family val="2"/>
    </font>
    <font>
      <b/>
      <sz val="12"/>
      <color theme="0"/>
      <name val="Arial"/>
      <family val="2"/>
    </font>
    <font>
      <sz val="10"/>
      <color theme="0"/>
      <name val="Arial"/>
      <family val="2"/>
    </font>
    <font>
      <b/>
      <sz val="10"/>
      <color theme="0"/>
      <name val="Times New Roman"/>
      <family val="1"/>
    </font>
    <font>
      <b/>
      <sz val="10"/>
      <color rgb="FFFF0000"/>
      <name val="Times New Roman"/>
      <family val="1"/>
    </font>
    <font>
      <b/>
      <sz val="10"/>
      <color rgb="FFFF0000"/>
      <name val="Arial"/>
      <family val="2"/>
    </font>
    <font>
      <b/>
      <sz val="10"/>
      <color theme="1"/>
      <name val="Times New Roman"/>
      <family val="1"/>
    </font>
    <font>
      <b/>
      <sz val="10"/>
      <color theme="1"/>
      <name val="Arial"/>
      <family val="2"/>
    </font>
    <font>
      <sz val="10"/>
      <name val="Times New Roman"/>
      <family val="1"/>
    </font>
    <font>
      <sz val="10"/>
      <color rgb="FFFF0000"/>
      <name val="Arial"/>
      <family val="2"/>
    </font>
    <font>
      <sz val="18"/>
      <color rgb="FFFF0000"/>
      <name val="Arial"/>
      <family val="2"/>
    </font>
    <font>
      <sz val="20"/>
      <color rgb="FFC00000"/>
      <name val="Arial"/>
      <family val="2"/>
    </font>
    <font>
      <b/>
      <sz val="12"/>
      <color rgb="FFFF0000"/>
      <name val="Arial"/>
      <family val="2"/>
    </font>
    <font>
      <b/>
      <sz val="12"/>
      <name val="Times New Roman"/>
      <family val="1"/>
      <scheme val="major"/>
    </font>
    <font>
      <b/>
      <sz val="9"/>
      <name val="Times New Roman"/>
      <family val="1"/>
      <scheme val="major"/>
    </font>
    <font>
      <b/>
      <sz val="9"/>
      <color theme="1"/>
      <name val="Times New Roman"/>
      <family val="1"/>
    </font>
    <font>
      <b/>
      <sz val="10"/>
      <color rgb="FFFF0000"/>
      <name val="Simplified Arabic"/>
      <family val="1"/>
    </font>
    <font>
      <b/>
      <sz val="12"/>
      <color theme="0"/>
      <name val="Times New Roman"/>
      <family val="1"/>
    </font>
    <font>
      <b/>
      <sz val="16"/>
      <name val="Arial"/>
      <family val="2"/>
    </font>
    <font>
      <b/>
      <sz val="9"/>
      <name val="Calibri"/>
      <family val="2"/>
    </font>
    <font>
      <b/>
      <sz val="10"/>
      <color rgb="FF660033"/>
      <name val="Arial"/>
      <family val="2"/>
    </font>
    <font>
      <b/>
      <sz val="12"/>
      <color theme="1"/>
      <name val="Arial"/>
      <family val="2"/>
    </font>
    <font>
      <b/>
      <sz val="10"/>
      <color rgb="FF993366"/>
      <name val="Arial"/>
      <family val="2"/>
    </font>
    <font>
      <b/>
      <u/>
      <sz val="10"/>
      <color rgb="FF660033"/>
      <name val="Arial"/>
      <family val="2"/>
    </font>
    <font>
      <b/>
      <u/>
      <sz val="10"/>
      <name val="Arial"/>
      <family val="2"/>
    </font>
  </fonts>
  <fills count="15">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6" tint="0.59999389629810485"/>
        <bgColor indexed="64"/>
      </patternFill>
    </fill>
    <fill>
      <patternFill patternType="solid">
        <fgColor rgb="FF007434"/>
        <bgColor indexed="64"/>
      </patternFill>
    </fill>
    <fill>
      <patternFill patternType="solid">
        <fgColor rgb="FFFFFF00"/>
        <bgColor indexed="64"/>
      </patternFill>
    </fill>
    <fill>
      <patternFill patternType="solid">
        <fgColor theme="6" tint="0.59996337778862885"/>
        <bgColor indexed="64"/>
      </patternFill>
    </fill>
    <fill>
      <patternFill patternType="solid">
        <fgColor rgb="FFFFCCCC"/>
        <bgColor indexed="64"/>
      </patternFill>
    </fill>
    <fill>
      <patternFill patternType="solid">
        <fgColor rgb="FF993366"/>
        <bgColor indexed="64"/>
      </patternFill>
    </fill>
    <fill>
      <patternFill patternType="solid">
        <fgColor rgb="FF993366"/>
        <bgColor indexed="8"/>
      </patternFill>
    </fill>
    <fill>
      <patternFill patternType="solid">
        <fgColor theme="1"/>
        <bgColor indexed="64"/>
      </patternFill>
    </fill>
  </fills>
  <borders count="25">
    <border>
      <left/>
      <right/>
      <top/>
      <bottom/>
      <diagonal/>
    </border>
    <border>
      <left/>
      <right/>
      <top/>
      <bottom style="hair">
        <color indexed="64"/>
      </bottom>
      <diagonal/>
    </border>
    <border>
      <left/>
      <right/>
      <top/>
      <bottom style="double">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double">
        <color indexed="64"/>
      </top>
      <bottom/>
      <diagonal/>
    </border>
    <border>
      <left/>
      <right/>
      <top style="thin">
        <color indexed="64"/>
      </top>
      <bottom style="double">
        <color indexed="64"/>
      </bottom>
      <diagonal/>
    </border>
    <border>
      <left/>
      <right/>
      <top style="hair">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diagonal/>
    </border>
    <border>
      <left/>
      <right/>
      <top style="double">
        <color indexed="64"/>
      </top>
      <bottom style="hair">
        <color indexed="64"/>
      </bottom>
      <diagonal/>
    </border>
    <border>
      <left/>
      <right/>
      <top style="double">
        <color indexed="64"/>
      </top>
      <bottom style="double">
        <color indexed="64"/>
      </bottom>
      <diagonal/>
    </border>
    <border>
      <left/>
      <right/>
      <top style="hair">
        <color auto="1"/>
      </top>
      <bottom style="double">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7" fillId="0" borderId="0"/>
    <xf numFmtId="43" fontId="15" fillId="0" borderId="0" applyFont="0" applyFill="0" applyBorder="0" applyAlignment="0" applyProtection="0"/>
    <xf numFmtId="0" fontId="1" fillId="0" borderId="0"/>
  </cellStyleXfs>
  <cellXfs count="870">
    <xf numFmtId="0" fontId="0" fillId="0" borderId="0" xfId="0"/>
    <xf numFmtId="0" fontId="0" fillId="0" borderId="0" xfId="0"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6" xfId="0" applyFont="1" applyBorder="1" applyAlignment="1">
      <alignment horizontal="center" vertical="center" wrapText="1"/>
    </xf>
    <xf numFmtId="164" fontId="6" fillId="0" borderId="6"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3" fillId="0" borderId="2" xfId="0" applyFont="1" applyBorder="1" applyAlignment="1">
      <alignment horizontal="right" vertical="center" wrapText="1"/>
    </xf>
    <xf numFmtId="0" fontId="3" fillId="0" borderId="0" xfId="0" applyFont="1" applyAlignment="1">
      <alignment horizontal="right" vertical="center" wrapText="1"/>
    </xf>
    <xf numFmtId="0" fontId="7" fillId="0" borderId="0" xfId="0" applyFont="1" applyAlignment="1">
      <alignment horizontal="right" vertical="center" wrapText="1"/>
    </xf>
    <xf numFmtId="164" fontId="6" fillId="0" borderId="4" xfId="0" applyNumberFormat="1" applyFont="1" applyBorder="1" applyAlignment="1">
      <alignment horizontal="center" vertical="center" wrapText="1"/>
    </xf>
    <xf numFmtId="164" fontId="6" fillId="0" borderId="8" xfId="0" applyNumberFormat="1" applyFont="1" applyBorder="1" applyAlignment="1">
      <alignment horizontal="center" vertical="center" wrapText="1"/>
    </xf>
    <xf numFmtId="164" fontId="6" fillId="0" borderId="7" xfId="0" applyNumberFormat="1" applyFont="1" applyBorder="1" applyAlignment="1">
      <alignment horizontal="center" vertical="center" wrapText="1"/>
    </xf>
    <xf numFmtId="0" fontId="11" fillId="0" borderId="0" xfId="0" applyFont="1" applyFill="1" applyBorder="1" applyAlignment="1">
      <alignment horizontal="justify" vertical="center" wrapText="1"/>
    </xf>
    <xf numFmtId="0" fontId="0" fillId="0" borderId="0" xfId="0" applyAlignment="1">
      <alignment horizontal="center" vertical="center" wrapText="1"/>
    </xf>
    <xf numFmtId="0" fontId="0" fillId="0" borderId="0" xfId="0"/>
    <xf numFmtId="0" fontId="6" fillId="0" borderId="7" xfId="0" applyFont="1" applyBorder="1" applyAlignment="1">
      <alignment horizontal="center" vertical="center" wrapText="1"/>
    </xf>
    <xf numFmtId="0" fontId="0" fillId="0" borderId="0" xfId="0"/>
    <xf numFmtId="0" fontId="3" fillId="3" borderId="6" xfId="0" applyFont="1" applyFill="1" applyBorder="1" applyAlignment="1">
      <alignment horizontal="center" vertical="center" wrapText="1"/>
    </xf>
    <xf numFmtId="0" fontId="6" fillId="0" borderId="3"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0" xfId="0"/>
    <xf numFmtId="0" fontId="9" fillId="0" borderId="0" xfId="0" applyFont="1" applyBorder="1" applyAlignment="1">
      <alignment horizontal="right" vertical="center" wrapText="1"/>
    </xf>
    <xf numFmtId="0" fontId="3" fillId="0" borderId="4" xfId="0" applyFont="1" applyBorder="1" applyAlignment="1">
      <alignment horizontal="justify" vertical="center" wrapText="1"/>
    </xf>
    <xf numFmtId="0" fontId="3" fillId="0" borderId="3"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11" fillId="0" borderId="11" xfId="0" applyFont="1" applyFill="1" applyBorder="1" applyAlignment="1">
      <alignment horizontal="justify" vertical="center" wrapText="1"/>
    </xf>
    <xf numFmtId="0" fontId="6" fillId="0" borderId="11" xfId="0" applyFont="1" applyBorder="1" applyAlignment="1">
      <alignment horizontal="center" vertical="center" wrapText="1"/>
    </xf>
    <xf numFmtId="164" fontId="6" fillId="0" borderId="11" xfId="0" applyNumberFormat="1" applyFont="1" applyBorder="1" applyAlignment="1">
      <alignment horizontal="center" vertical="center" wrapText="1"/>
    </xf>
    <xf numFmtId="0" fontId="3" fillId="0" borderId="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6" fillId="0" borderId="9" xfId="0" applyFont="1" applyBorder="1" applyAlignment="1">
      <alignment horizontal="center" vertical="center" wrapText="1"/>
    </xf>
    <xf numFmtId="164" fontId="6" fillId="0" borderId="9" xfId="0" applyNumberFormat="1" applyFont="1" applyBorder="1" applyAlignment="1">
      <alignment horizontal="center" vertical="center" wrapText="1"/>
    </xf>
    <xf numFmtId="0" fontId="11" fillId="0" borderId="9"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3" fillId="0" borderId="1" xfId="0" applyFont="1" applyBorder="1" applyAlignment="1">
      <alignment horizontal="justify" vertical="center" wrapText="1"/>
    </xf>
    <xf numFmtId="0" fontId="7" fillId="0" borderId="0" xfId="0" applyFont="1"/>
    <xf numFmtId="0" fontId="5" fillId="0" borderId="4" xfId="0" applyFont="1" applyBorder="1" applyAlignment="1">
      <alignment horizontal="justify" vertical="center" wrapText="1"/>
    </xf>
    <xf numFmtId="0" fontId="5" fillId="0" borderId="3" xfId="0" applyFont="1" applyFill="1" applyBorder="1" applyAlignment="1">
      <alignment horizontal="justify" vertical="center" wrapText="1"/>
    </xf>
    <xf numFmtId="0" fontId="5" fillId="0" borderId="8"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3"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0" xfId="0"/>
    <xf numFmtId="164" fontId="9" fillId="0" borderId="0"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0" fillId="0" borderId="0" xfId="0"/>
    <xf numFmtId="0" fontId="6" fillId="0" borderId="3" xfId="0" applyFont="1" applyBorder="1" applyAlignment="1">
      <alignment horizontal="center" vertical="center" wrapText="1"/>
    </xf>
    <xf numFmtId="0" fontId="3" fillId="3" borderId="10" xfId="0" applyFont="1" applyFill="1" applyBorder="1" applyAlignment="1">
      <alignment horizontal="center" vertical="center" wrapText="1"/>
    </xf>
    <xf numFmtId="0" fontId="0" fillId="0" borderId="0" xfId="0"/>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3" fillId="0" borderId="3" xfId="0" applyFont="1" applyBorder="1" applyAlignment="1">
      <alignment horizontal="justify" vertical="center" wrapText="1"/>
    </xf>
    <xf numFmtId="0" fontId="0" fillId="0" borderId="0" xfId="0"/>
    <xf numFmtId="0" fontId="9" fillId="0" borderId="11" xfId="0" applyFont="1" applyBorder="1" applyAlignment="1">
      <alignment horizontal="right" vertical="center" wrapText="1"/>
    </xf>
    <xf numFmtId="0" fontId="9" fillId="0" borderId="0" xfId="0" applyFont="1" applyFill="1" applyBorder="1" applyAlignment="1">
      <alignment horizontal="justify" vertical="center" wrapText="1"/>
    </xf>
    <xf numFmtId="0" fontId="6" fillId="0" borderId="0" xfId="0" applyFont="1" applyBorder="1" applyAlignment="1">
      <alignment horizontal="center" vertical="center" wrapText="1"/>
    </xf>
    <xf numFmtId="0" fontId="9" fillId="0" borderId="11" xfId="0" applyFont="1" applyBorder="1" applyAlignment="1">
      <alignment horizontal="right" vertical="center" wrapText="1"/>
    </xf>
    <xf numFmtId="0" fontId="0" fillId="0" borderId="0" xfId="0"/>
    <xf numFmtId="0" fontId="9" fillId="0" borderId="0" xfId="0" applyFont="1" applyFill="1" applyBorder="1" applyAlignment="1">
      <alignment horizontal="justify" vertical="center" wrapText="1"/>
    </xf>
    <xf numFmtId="0" fontId="6"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xf numFmtId="0" fontId="0" fillId="0" borderId="0" xfId="0"/>
    <xf numFmtId="0" fontId="13" fillId="0" borderId="0" xfId="0" applyFont="1" applyFill="1" applyBorder="1" applyAlignment="1">
      <alignment horizontal="center" vertical="center" wrapText="1"/>
    </xf>
    <xf numFmtId="0" fontId="0" fillId="0" borderId="0" xfId="0" applyAlignment="1">
      <alignment vertical="center" wrapText="1"/>
    </xf>
    <xf numFmtId="164" fontId="9" fillId="0" borderId="0" xfId="0" applyNumberFormat="1" applyFont="1" applyBorder="1" applyAlignment="1">
      <alignment vertical="center" wrapText="1"/>
    </xf>
    <xf numFmtId="0" fontId="9" fillId="0" borderId="0" xfId="0" applyFont="1" applyBorder="1" applyAlignment="1">
      <alignment horizontal="right" vertical="center" wrapText="1"/>
    </xf>
    <xf numFmtId="0" fontId="3" fillId="0" borderId="0" xfId="0" applyFont="1" applyFill="1" applyBorder="1" applyAlignment="1">
      <alignment horizontal="center" vertical="center" wrapText="1"/>
    </xf>
    <xf numFmtId="0" fontId="0" fillId="0" borderId="0" xfId="0"/>
    <xf numFmtId="0" fontId="9" fillId="0" borderId="0" xfId="0" applyFont="1" applyBorder="1" applyAlignment="1">
      <alignment horizontal="right" vertical="center" wrapText="1"/>
    </xf>
    <xf numFmtId="0" fontId="0" fillId="0" borderId="0" xfId="0" applyAlignment="1">
      <alignment horizontal="center" vertical="center" wrapText="1"/>
    </xf>
    <xf numFmtId="0" fontId="0" fillId="0" borderId="0" xfId="0"/>
    <xf numFmtId="0" fontId="6" fillId="0" borderId="0" xfId="0" applyFont="1" applyBorder="1" applyAlignment="1">
      <alignment horizontal="center" vertical="center" wrapText="1"/>
    </xf>
    <xf numFmtId="0" fontId="0" fillId="0" borderId="0" xfId="0"/>
    <xf numFmtId="0" fontId="9" fillId="0" borderId="0" xfId="0" applyFont="1" applyBorder="1" applyAlignment="1">
      <alignment horizontal="right" vertical="center" wrapText="1"/>
    </xf>
    <xf numFmtId="0" fontId="0" fillId="0" borderId="0" xfId="0"/>
    <xf numFmtId="0" fontId="9" fillId="0" borderId="11" xfId="0" applyFont="1" applyBorder="1" applyAlignment="1">
      <alignment horizontal="right" vertical="center" wrapText="1"/>
    </xf>
    <xf numFmtId="0" fontId="0" fillId="0" borderId="0" xfId="0"/>
    <xf numFmtId="0" fontId="6" fillId="0" borderId="0" xfId="0" applyFont="1" applyBorder="1" applyAlignment="1">
      <alignment horizontal="center" vertical="center" wrapText="1"/>
    </xf>
    <xf numFmtId="0" fontId="9" fillId="0" borderId="0" xfId="0" applyFont="1" applyBorder="1" applyAlignment="1">
      <alignment horizontal="right" vertical="center" wrapText="1"/>
    </xf>
    <xf numFmtId="0" fontId="0" fillId="0" borderId="0" xfId="0"/>
    <xf numFmtId="0" fontId="6" fillId="0" borderId="0" xfId="0" applyFont="1" applyBorder="1" applyAlignment="1">
      <alignment horizontal="center" vertical="center" wrapText="1"/>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0" fontId="0" fillId="0" borderId="0" xfId="0" applyAlignment="1">
      <alignment horizontal="center" vertical="center" wrapText="1"/>
    </xf>
    <xf numFmtId="0" fontId="9" fillId="0" borderId="0" xfId="0" applyFont="1" applyFill="1" applyBorder="1" applyAlignment="1">
      <alignment horizontal="right" vertical="center" wrapText="1" readingOrder="2"/>
    </xf>
    <xf numFmtId="0" fontId="8" fillId="0" borderId="0" xfId="0" applyFont="1" applyFill="1" applyBorder="1" applyAlignment="1">
      <alignment horizontal="right" vertical="center" wrapText="1"/>
    </xf>
    <xf numFmtId="0" fontId="0" fillId="0" borderId="0" xfId="0"/>
    <xf numFmtId="0" fontId="6" fillId="0" borderId="0" xfId="0" applyFont="1" applyBorder="1" applyAlignment="1">
      <alignment horizontal="center" vertical="center" wrapText="1"/>
    </xf>
    <xf numFmtId="0" fontId="0" fillId="0" borderId="0" xfId="0"/>
    <xf numFmtId="0" fontId="0" fillId="0" borderId="0" xfId="0" applyAlignment="1">
      <alignment horizontal="right" vertical="center" readingOrder="2"/>
    </xf>
    <xf numFmtId="0" fontId="3" fillId="3" borderId="6" xfId="0" applyFont="1" applyFill="1" applyBorder="1" applyAlignment="1">
      <alignment horizontal="center" vertical="center" wrapText="1"/>
    </xf>
    <xf numFmtId="0" fontId="9" fillId="0" borderId="11" xfId="0" applyFont="1" applyBorder="1" applyAlignment="1">
      <alignment horizontal="right" vertical="center" wrapText="1"/>
    </xf>
    <xf numFmtId="0" fontId="0" fillId="0" borderId="0" xfId="0"/>
    <xf numFmtId="0" fontId="0" fillId="0" borderId="0" xfId="0"/>
    <xf numFmtId="0" fontId="6" fillId="0" borderId="0" xfId="0" applyFont="1" applyBorder="1" applyAlignment="1">
      <alignment horizontal="center" vertical="center" wrapText="1"/>
    </xf>
    <xf numFmtId="0" fontId="0" fillId="0" borderId="0" xfId="0"/>
    <xf numFmtId="0" fontId="3" fillId="0" borderId="1" xfId="0" applyFont="1" applyFill="1" applyBorder="1" applyAlignment="1">
      <alignment horizontal="right" vertical="center" wrapText="1"/>
    </xf>
    <xf numFmtId="0" fontId="3" fillId="0" borderId="3" xfId="0" applyFont="1" applyFill="1" applyBorder="1" applyAlignment="1">
      <alignment horizontal="right" vertical="center" wrapText="1"/>
    </xf>
    <xf numFmtId="0" fontId="3" fillId="0" borderId="8" xfId="0" applyFont="1" applyFill="1" applyBorder="1" applyAlignment="1">
      <alignment horizontal="right" vertical="center" wrapText="1"/>
    </xf>
    <xf numFmtId="0" fontId="6" fillId="0" borderId="4"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6" fillId="0" borderId="3" xfId="0" applyFont="1" applyBorder="1" applyAlignment="1">
      <alignment horizontal="right" vertical="center" wrapText="1"/>
    </xf>
    <xf numFmtId="1" fontId="0" fillId="0" borderId="0" xfId="0" applyNumberFormat="1"/>
    <xf numFmtId="0" fontId="0" fillId="0" borderId="0" xfId="0" applyBorder="1"/>
    <xf numFmtId="0" fontId="9" fillId="0" borderId="0" xfId="0" applyFont="1" applyBorder="1" applyAlignment="1">
      <alignment vertical="center" wrapText="1"/>
    </xf>
    <xf numFmtId="0" fontId="6" fillId="0" borderId="0" xfId="0" applyFont="1" applyAlignment="1">
      <alignment horizontal="center" vertical="center" wrapText="1"/>
    </xf>
    <xf numFmtId="0" fontId="0" fillId="0" borderId="0" xfId="0"/>
    <xf numFmtId="0" fontId="0" fillId="0" borderId="0" xfId="0"/>
    <xf numFmtId="0" fontId="6" fillId="0" borderId="4"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3" fillId="3" borderId="12" xfId="0" applyFont="1" applyFill="1" applyBorder="1" applyAlignment="1">
      <alignment horizontal="right" vertical="center"/>
    </xf>
    <xf numFmtId="0" fontId="9" fillId="2" borderId="5" xfId="0" applyFont="1" applyFill="1" applyBorder="1" applyAlignment="1">
      <alignment horizontal="right" vertical="center" wrapText="1"/>
    </xf>
    <xf numFmtId="0" fontId="6" fillId="0" borderId="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 xfId="0" applyFont="1" applyBorder="1" applyAlignment="1">
      <alignment vertical="center" wrapText="1"/>
    </xf>
    <xf numFmtId="0" fontId="6" fillId="0" borderId="8" xfId="0" applyFont="1" applyBorder="1" applyAlignment="1">
      <alignment vertical="center" wrapText="1"/>
    </xf>
    <xf numFmtId="0" fontId="6" fillId="0" borderId="1" xfId="0" applyFont="1" applyFill="1" applyBorder="1" applyAlignment="1">
      <alignment horizontal="left" vertical="center" wrapText="1"/>
    </xf>
    <xf numFmtId="164" fontId="6" fillId="0" borderId="3" xfId="0" applyNumberFormat="1" applyFont="1" applyBorder="1" applyAlignment="1">
      <alignment horizontal="left" vertical="center" wrapText="1"/>
    </xf>
    <xf numFmtId="164" fontId="6" fillId="0" borderId="8" xfId="0" applyNumberFormat="1" applyFont="1" applyBorder="1" applyAlignment="1">
      <alignment horizontal="left" vertical="center" wrapText="1"/>
    </xf>
    <xf numFmtId="0" fontId="0" fillId="0" borderId="0" xfId="0"/>
    <xf numFmtId="0" fontId="3" fillId="0" borderId="13" xfId="0" applyFont="1" applyFill="1" applyBorder="1" applyAlignment="1">
      <alignment horizontal="right" vertical="center" wrapText="1"/>
    </xf>
    <xf numFmtId="0" fontId="6" fillId="0" borderId="13" xfId="0" applyFont="1" applyBorder="1" applyAlignment="1">
      <alignment horizontal="left" vertical="center" wrapText="1"/>
    </xf>
    <xf numFmtId="0" fontId="6" fillId="0" borderId="8" xfId="0" applyFont="1" applyFill="1" applyBorder="1" applyAlignment="1">
      <alignment horizontal="right" vertical="center" wrapText="1"/>
    </xf>
    <xf numFmtId="0" fontId="6" fillId="0" borderId="0" xfId="0" applyFont="1" applyAlignment="1">
      <alignment horizontal="center" vertical="center" wrapText="1"/>
    </xf>
    <xf numFmtId="0" fontId="0" fillId="0" borderId="0" xfId="0"/>
    <xf numFmtId="0" fontId="9" fillId="0" borderId="0" xfId="0" applyFont="1" applyFill="1" applyBorder="1" applyAlignment="1">
      <alignment horizontal="justify" vertical="center" wrapText="1"/>
    </xf>
    <xf numFmtId="0" fontId="6" fillId="0" borderId="0" xfId="0" applyFont="1" applyBorder="1" applyAlignment="1">
      <alignment horizontal="center" vertical="center" wrapText="1"/>
    </xf>
    <xf numFmtId="0" fontId="6" fillId="0" borderId="0" xfId="0" applyFont="1" applyBorder="1" applyAlignment="1">
      <alignment horizontal="right" vertical="center" wrapText="1"/>
    </xf>
    <xf numFmtId="0" fontId="6" fillId="0" borderId="11" xfId="0" applyFont="1" applyBorder="1" applyAlignment="1">
      <alignment horizontal="center" vertical="center" wrapText="1"/>
    </xf>
    <xf numFmtId="0" fontId="9" fillId="0" borderId="0" xfId="0" applyFont="1" applyBorder="1" applyAlignment="1">
      <alignment horizontal="right"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6" fillId="0" borderId="11" xfId="0" applyFont="1" applyBorder="1" applyAlignment="1">
      <alignment horizontal="right" vertical="center" wrapText="1"/>
    </xf>
    <xf numFmtId="0" fontId="9" fillId="0" borderId="0" xfId="0" applyFont="1" applyBorder="1" applyAlignment="1">
      <alignment horizontal="center" vertical="center" wrapText="1"/>
    </xf>
    <xf numFmtId="0" fontId="0" fillId="0" borderId="0" xfId="0"/>
    <xf numFmtId="0" fontId="6" fillId="0" borderId="8" xfId="0" applyFont="1" applyFill="1" applyBorder="1" applyAlignment="1">
      <alignment horizontal="left" vertical="center" wrapText="1"/>
    </xf>
    <xf numFmtId="3" fontId="6" fillId="0" borderId="4" xfId="0" applyNumberFormat="1" applyFont="1" applyBorder="1" applyAlignment="1">
      <alignment horizontal="left" vertical="center" wrapText="1"/>
    </xf>
    <xf numFmtId="3" fontId="6" fillId="0" borderId="3" xfId="0" applyNumberFormat="1" applyFont="1" applyBorder="1" applyAlignment="1">
      <alignment horizontal="left" vertical="center" wrapText="1"/>
    </xf>
    <xf numFmtId="3" fontId="6" fillId="0" borderId="8" xfId="0" applyNumberFormat="1" applyFont="1" applyBorder="1" applyAlignment="1">
      <alignment horizontal="left" vertical="center" wrapText="1"/>
    </xf>
    <xf numFmtId="3" fontId="6" fillId="0" borderId="4" xfId="0" applyNumberFormat="1" applyFont="1" applyBorder="1" applyAlignment="1">
      <alignment vertical="center" wrapText="1"/>
    </xf>
    <xf numFmtId="3" fontId="6" fillId="0" borderId="3" xfId="0" applyNumberFormat="1" applyFont="1" applyBorder="1" applyAlignment="1">
      <alignment vertical="center" wrapText="1"/>
    </xf>
    <xf numFmtId="3" fontId="6" fillId="0" borderId="8" xfId="0" applyNumberFormat="1" applyFont="1" applyBorder="1" applyAlignment="1">
      <alignment vertical="center" wrapText="1"/>
    </xf>
    <xf numFmtId="0" fontId="6" fillId="0" borderId="8" xfId="0" applyFont="1" applyBorder="1" applyAlignment="1">
      <alignment horizontal="right" vertical="center" wrapText="1"/>
    </xf>
    <xf numFmtId="0" fontId="9" fillId="0" borderId="11" xfId="0" applyFont="1" applyBorder="1" applyAlignment="1">
      <alignment vertical="center" wrapText="1"/>
    </xf>
    <xf numFmtId="0" fontId="9" fillId="0" borderId="0" xfId="0" applyFont="1" applyFill="1" applyBorder="1" applyAlignment="1">
      <alignment horizontal="center" vertical="center" wrapText="1"/>
    </xf>
    <xf numFmtId="0" fontId="0" fillId="0" borderId="11" xfId="0" applyBorder="1"/>
    <xf numFmtId="3" fontId="6" fillId="0" borderId="1" xfId="0" applyNumberFormat="1" applyFont="1" applyBorder="1" applyAlignment="1">
      <alignment horizontal="left" vertical="center" wrapText="1"/>
    </xf>
    <xf numFmtId="3" fontId="6" fillId="0" borderId="1" xfId="0" applyNumberFormat="1" applyFont="1" applyFill="1" applyBorder="1" applyAlignment="1">
      <alignment horizontal="left" vertical="center" wrapText="1"/>
    </xf>
    <xf numFmtId="3" fontId="6" fillId="0" borderId="4" xfId="0" applyNumberFormat="1" applyFont="1" applyFill="1" applyBorder="1" applyAlignment="1">
      <alignment horizontal="right" vertical="center" wrapText="1"/>
    </xf>
    <xf numFmtId="3" fontId="6" fillId="0" borderId="4" xfId="0" applyNumberFormat="1" applyFont="1" applyFill="1" applyBorder="1" applyAlignment="1">
      <alignment horizontal="left" vertical="center" wrapText="1"/>
    </xf>
    <xf numFmtId="3" fontId="3" fillId="0" borderId="3" xfId="0" applyNumberFormat="1" applyFont="1" applyFill="1" applyBorder="1" applyAlignment="1">
      <alignment horizontal="right" vertical="center" wrapText="1"/>
    </xf>
    <xf numFmtId="3" fontId="6" fillId="0" borderId="0" xfId="0" applyNumberFormat="1" applyFont="1" applyBorder="1" applyAlignment="1">
      <alignment horizontal="left" vertical="center" wrapText="1"/>
    </xf>
    <xf numFmtId="3" fontId="3" fillId="0" borderId="8" xfId="0" applyNumberFormat="1" applyFont="1" applyFill="1" applyBorder="1" applyAlignment="1">
      <alignment horizontal="right" vertical="center" wrapText="1"/>
    </xf>
    <xf numFmtId="3" fontId="6" fillId="0" borderId="13" xfId="0" applyNumberFormat="1" applyFont="1" applyBorder="1" applyAlignment="1">
      <alignment horizontal="left" vertical="center" wrapText="1"/>
    </xf>
    <xf numFmtId="3" fontId="6" fillId="0" borderId="0" xfId="0" applyNumberFormat="1" applyFont="1" applyFill="1" applyBorder="1" applyAlignment="1">
      <alignment horizontal="left" vertical="center" wrapText="1"/>
    </xf>
    <xf numFmtId="3" fontId="6" fillId="0" borderId="3" xfId="0" applyNumberFormat="1" applyFont="1" applyFill="1" applyBorder="1" applyAlignment="1">
      <alignment horizontal="left" vertical="center" wrapText="1"/>
    </xf>
    <xf numFmtId="3" fontId="6" fillId="0" borderId="13" xfId="0" applyNumberFormat="1" applyFont="1" applyFill="1" applyBorder="1" applyAlignment="1">
      <alignment horizontal="left" vertical="center" wrapText="1"/>
    </xf>
    <xf numFmtId="0" fontId="0" fillId="0" borderId="0" xfId="0"/>
    <xf numFmtId="0" fontId="0" fillId="0" borderId="0" xfId="0"/>
    <xf numFmtId="3" fontId="6" fillId="0" borderId="0" xfId="0" applyNumberFormat="1" applyFont="1" applyBorder="1" applyAlignment="1">
      <alignment vertical="center" wrapText="1"/>
    </xf>
    <xf numFmtId="3" fontId="6" fillId="0" borderId="1" xfId="0" applyNumberFormat="1" applyFont="1" applyFill="1" applyBorder="1" applyAlignment="1">
      <alignment vertical="center" wrapText="1"/>
    </xf>
    <xf numFmtId="3" fontId="6" fillId="0" borderId="1" xfId="0" applyNumberFormat="1" applyFont="1" applyBorder="1" applyAlignment="1">
      <alignment vertical="center" wrapText="1"/>
    </xf>
    <xf numFmtId="3" fontId="6" fillId="0" borderId="13" xfId="0" applyNumberFormat="1" applyFont="1" applyBorder="1" applyAlignment="1">
      <alignment vertical="center" wrapText="1"/>
    </xf>
    <xf numFmtId="3" fontId="6" fillId="4" borderId="13" xfId="0" applyNumberFormat="1" applyFont="1" applyFill="1" applyBorder="1" applyAlignment="1">
      <alignment vertical="center" wrapText="1"/>
    </xf>
    <xf numFmtId="0" fontId="10" fillId="0" borderId="11" xfId="0" applyFont="1" applyBorder="1" applyAlignment="1">
      <alignment vertical="center" wrapText="1"/>
    </xf>
    <xf numFmtId="0" fontId="9" fillId="0" borderId="0" xfId="0" applyFont="1" applyBorder="1" applyAlignment="1">
      <alignment horizontal="right" vertical="center" wrapText="1"/>
    </xf>
    <xf numFmtId="0" fontId="8" fillId="0" borderId="0" xfId="0" applyFont="1" applyFill="1" applyBorder="1" applyAlignment="1">
      <alignment horizontal="right" vertical="center" wrapText="1"/>
    </xf>
    <xf numFmtId="0" fontId="0" fillId="0" borderId="0" xfId="0"/>
    <xf numFmtId="0" fontId="0" fillId="5" borderId="0" xfId="0" applyFill="1"/>
    <xf numFmtId="0" fontId="7" fillId="0" borderId="0" xfId="0" applyFont="1" applyAlignment="1">
      <alignment vertical="center" readingOrder="2"/>
    </xf>
    <xf numFmtId="0" fontId="0" fillId="0" borderId="0" xfId="0" applyAlignment="1">
      <alignment vertical="center" readingOrder="2"/>
    </xf>
    <xf numFmtId="0" fontId="9" fillId="0" borderId="0" xfId="0" applyFont="1" applyBorder="1" applyAlignment="1">
      <alignment horizontal="right" vertical="center" wrapText="1" readingOrder="2"/>
    </xf>
    <xf numFmtId="0" fontId="0" fillId="0" borderId="0" xfId="0" applyAlignment="1">
      <alignment horizontal="center" vertical="center" wrapText="1"/>
    </xf>
    <xf numFmtId="0" fontId="6" fillId="0" borderId="0" xfId="0" applyFont="1" applyBorder="1" applyAlignment="1">
      <alignment horizontal="center" vertical="center" wrapText="1"/>
    </xf>
    <xf numFmtId="0" fontId="0" fillId="0" borderId="0" xfId="0" applyAlignment="1">
      <alignment horizontal="center" vertical="center" wrapText="1"/>
    </xf>
    <xf numFmtId="0" fontId="6" fillId="0" borderId="0" xfId="0" applyFont="1" applyBorder="1" applyAlignment="1">
      <alignment horizontal="center" vertical="center" wrapText="1"/>
    </xf>
    <xf numFmtId="0" fontId="6" fillId="0" borderId="1" xfId="0" applyFont="1" applyFill="1" applyBorder="1" applyAlignment="1">
      <alignment vertical="center" wrapText="1"/>
    </xf>
    <xf numFmtId="0" fontId="6" fillId="0" borderId="3" xfId="0" applyFont="1" applyFill="1" applyBorder="1" applyAlignment="1">
      <alignment vertical="center" wrapText="1"/>
    </xf>
    <xf numFmtId="0" fontId="6" fillId="0" borderId="8" xfId="0" applyFont="1" applyFill="1" applyBorder="1" applyAlignment="1">
      <alignment vertical="center" wrapText="1"/>
    </xf>
    <xf numFmtId="0" fontId="9" fillId="0" borderId="0" xfId="0" applyFont="1" applyBorder="1" applyAlignment="1">
      <alignment horizontal="right" vertical="center" wrapText="1"/>
    </xf>
    <xf numFmtId="0" fontId="0" fillId="0" borderId="0" xfId="0" applyAlignment="1">
      <alignment vertical="center" readingOrder="2"/>
    </xf>
    <xf numFmtId="165" fontId="6" fillId="0" borderId="13" xfId="0" applyNumberFormat="1" applyFont="1" applyBorder="1" applyAlignment="1">
      <alignment horizontal="left" vertical="center" wrapText="1"/>
    </xf>
    <xf numFmtId="165" fontId="6" fillId="0" borderId="0" xfId="0" applyNumberFormat="1" applyFont="1" applyBorder="1" applyAlignment="1">
      <alignment vertical="center" wrapText="1"/>
    </xf>
    <xf numFmtId="165" fontId="6" fillId="0" borderId="3" xfId="0" applyNumberFormat="1" applyFont="1" applyBorder="1" applyAlignment="1">
      <alignment vertical="center" wrapText="1"/>
    </xf>
    <xf numFmtId="165" fontId="6" fillId="0" borderId="14" xfId="0" applyNumberFormat="1" applyFont="1" applyBorder="1" applyAlignment="1">
      <alignment vertical="center" wrapText="1"/>
    </xf>
    <xf numFmtId="164" fontId="6" fillId="0" borderId="13" xfId="0" applyNumberFormat="1" applyFont="1" applyBorder="1" applyAlignment="1">
      <alignment horizontal="left" vertical="center" wrapText="1"/>
    </xf>
    <xf numFmtId="165" fontId="6" fillId="4" borderId="13" xfId="0" applyNumberFormat="1" applyFont="1" applyFill="1" applyBorder="1" applyAlignment="1">
      <alignment vertical="center" wrapText="1"/>
    </xf>
    <xf numFmtId="165" fontId="6" fillId="0" borderId="1" xfId="0" applyNumberFormat="1" applyFont="1" applyFill="1" applyBorder="1" applyAlignment="1">
      <alignment vertical="center" wrapText="1"/>
    </xf>
    <xf numFmtId="165" fontId="6" fillId="0" borderId="13" xfId="0" applyNumberFormat="1" applyFont="1" applyBorder="1" applyAlignment="1">
      <alignment vertical="center" wrapText="1"/>
    </xf>
    <xf numFmtId="3" fontId="6" fillId="4" borderId="0" xfId="0" applyNumberFormat="1" applyFont="1" applyFill="1" applyBorder="1" applyAlignment="1">
      <alignment horizontal="left" vertical="center" wrapText="1"/>
    </xf>
    <xf numFmtId="164" fontId="6" fillId="4" borderId="0" xfId="0" applyNumberFormat="1" applyFont="1" applyFill="1" applyBorder="1" applyAlignment="1">
      <alignment horizontal="left" vertical="center" wrapText="1"/>
    </xf>
    <xf numFmtId="3" fontId="6" fillId="4" borderId="3" xfId="0" applyNumberFormat="1" applyFont="1" applyFill="1" applyBorder="1" applyAlignment="1">
      <alignment horizontal="left" vertical="center" wrapText="1"/>
    </xf>
    <xf numFmtId="3" fontId="6" fillId="4" borderId="8" xfId="0" applyNumberFormat="1" applyFont="1" applyFill="1" applyBorder="1" applyAlignment="1">
      <alignment horizontal="left" vertical="center" wrapText="1"/>
    </xf>
    <xf numFmtId="3" fontId="6" fillId="4" borderId="13" xfId="0" applyNumberFormat="1" applyFont="1" applyFill="1" applyBorder="1" applyAlignment="1">
      <alignment horizontal="left" vertical="center" wrapText="1"/>
    </xf>
    <xf numFmtId="3" fontId="0" fillId="0" borderId="0" xfId="0" applyNumberFormat="1"/>
    <xf numFmtId="0" fontId="0" fillId="0" borderId="0" xfId="0"/>
    <xf numFmtId="0" fontId="0" fillId="0" borderId="0" xfId="0"/>
    <xf numFmtId="0" fontId="0" fillId="0" borderId="0" xfId="0" applyAlignment="1">
      <alignment horizontal="center" vertical="center" wrapText="1"/>
    </xf>
    <xf numFmtId="0" fontId="0" fillId="0" borderId="0" xfId="0"/>
    <xf numFmtId="0" fontId="9" fillId="0" borderId="0" xfId="0" applyFont="1" applyFill="1" applyBorder="1" applyAlignment="1">
      <alignment horizontal="right" vertical="center" wrapText="1"/>
    </xf>
    <xf numFmtId="165" fontId="6" fillId="4" borderId="13" xfId="0" applyNumberFormat="1" applyFont="1" applyFill="1" applyBorder="1" applyAlignment="1">
      <alignment horizontal="left" vertical="center" wrapText="1"/>
    </xf>
    <xf numFmtId="165" fontId="6" fillId="4" borderId="0" xfId="0" applyNumberFormat="1" applyFont="1" applyFill="1" applyBorder="1" applyAlignment="1">
      <alignment horizontal="left" vertical="center" wrapText="1"/>
    </xf>
    <xf numFmtId="3" fontId="6" fillId="4" borderId="1" xfId="0" applyNumberFormat="1" applyFont="1" applyFill="1" applyBorder="1" applyAlignment="1">
      <alignment horizontal="left" vertical="center" wrapText="1"/>
    </xf>
    <xf numFmtId="0" fontId="7" fillId="0" borderId="0" xfId="1"/>
    <xf numFmtId="0" fontId="3" fillId="0" borderId="0" xfId="1" applyFont="1" applyAlignment="1">
      <alignment horizontal="right" vertical="center" wrapText="1"/>
    </xf>
    <xf numFmtId="164" fontId="6" fillId="0" borderId="0" xfId="1" applyNumberFormat="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5" fillId="0" borderId="6" xfId="1" applyFont="1" applyFill="1" applyBorder="1" applyAlignment="1">
      <alignment horizontal="center" vertical="center" wrapText="1"/>
    </xf>
    <xf numFmtId="0" fontId="6" fillId="0" borderId="6" xfId="1" applyFont="1" applyBorder="1" applyAlignment="1">
      <alignment horizontal="center" vertical="center" wrapText="1"/>
    </xf>
    <xf numFmtId="164" fontId="6" fillId="0" borderId="6" xfId="1" applyNumberFormat="1" applyFont="1" applyBorder="1" applyAlignment="1">
      <alignment horizontal="center" vertical="center" wrapText="1"/>
    </xf>
    <xf numFmtId="0" fontId="11" fillId="0" borderId="11" xfId="1" applyFont="1" applyFill="1" applyBorder="1" applyAlignment="1">
      <alignment horizontal="justify" vertical="center" wrapText="1"/>
    </xf>
    <xf numFmtId="0" fontId="6" fillId="0" borderId="11" xfId="1" applyFont="1" applyBorder="1" applyAlignment="1">
      <alignment horizontal="center" vertical="center" wrapText="1"/>
    </xf>
    <xf numFmtId="164" fontId="9" fillId="0" borderId="0" xfId="1" applyNumberFormat="1" applyFont="1" applyBorder="1" applyAlignment="1">
      <alignment horizontal="center" vertical="center" wrapText="1"/>
    </xf>
    <xf numFmtId="0" fontId="11" fillId="0" borderId="9" xfId="1" applyFont="1" applyFill="1" applyBorder="1" applyAlignment="1">
      <alignment horizontal="justify" vertical="center" wrapText="1"/>
    </xf>
    <xf numFmtId="0" fontId="6" fillId="0" borderId="9" xfId="1" applyFont="1" applyBorder="1" applyAlignment="1">
      <alignment horizontal="center" vertical="center" wrapText="1"/>
    </xf>
    <xf numFmtId="164" fontId="6" fillId="0" borderId="9" xfId="1" applyNumberFormat="1" applyFont="1" applyBorder="1" applyAlignment="1">
      <alignment horizontal="center" vertical="center" wrapText="1"/>
    </xf>
    <xf numFmtId="0" fontId="11" fillId="0" borderId="0" xfId="1" applyFont="1" applyFill="1" applyBorder="1" applyAlignment="1">
      <alignment horizontal="justify" vertical="center" wrapText="1"/>
    </xf>
    <xf numFmtId="0" fontId="3" fillId="0" borderId="11" xfId="1" applyFont="1" applyFill="1" applyBorder="1" applyAlignment="1">
      <alignment horizontal="justify" vertical="center" wrapText="1"/>
    </xf>
    <xf numFmtId="0" fontId="8" fillId="0" borderId="11" xfId="1" applyFont="1" applyFill="1" applyBorder="1" applyAlignment="1">
      <alignment horizontal="justify" vertical="center" wrapText="1"/>
    </xf>
    <xf numFmtId="0" fontId="3" fillId="0" borderId="0" xfId="0" applyFont="1" applyBorder="1" applyAlignment="1">
      <alignment horizontal="right" vertical="center" wrapText="1"/>
    </xf>
    <xf numFmtId="165" fontId="6" fillId="0" borderId="0" xfId="0" applyNumberFormat="1" applyFont="1" applyBorder="1" applyAlignment="1">
      <alignment horizontal="left" vertical="center" wrapText="1"/>
    </xf>
    <xf numFmtId="0" fontId="6" fillId="0" borderId="0" xfId="1" applyFont="1" applyFill="1" applyBorder="1" applyAlignment="1">
      <alignment horizontal="center" vertical="center" wrapText="1"/>
    </xf>
    <xf numFmtId="0" fontId="6" fillId="0" borderId="0" xfId="1" applyFont="1" applyBorder="1" applyAlignment="1">
      <alignment vertical="center" wrapText="1"/>
    </xf>
    <xf numFmtId="0" fontId="6" fillId="0" borderId="3" xfId="1" applyFont="1" applyBorder="1" applyAlignment="1">
      <alignment vertical="center" wrapText="1"/>
    </xf>
    <xf numFmtId="164" fontId="6" fillId="0" borderId="3" xfId="1" applyNumberFormat="1" applyFont="1" applyBorder="1" applyAlignment="1">
      <alignment vertical="center" wrapText="1"/>
    </xf>
    <xf numFmtId="0" fontId="6" fillId="0" borderId="8" xfId="1" applyFont="1" applyBorder="1" applyAlignment="1">
      <alignment vertical="center" wrapText="1"/>
    </xf>
    <xf numFmtId="0" fontId="6" fillId="0" borderId="4" xfId="1" applyFont="1" applyBorder="1" applyAlignment="1">
      <alignment vertical="center" wrapText="1"/>
    </xf>
    <xf numFmtId="0" fontId="6" fillId="0" borderId="6" xfId="1" applyFont="1" applyBorder="1" applyAlignment="1">
      <alignment vertical="center" wrapText="1"/>
    </xf>
    <xf numFmtId="164" fontId="6" fillId="0" borderId="6" xfId="1" applyNumberFormat="1" applyFont="1" applyBorder="1" applyAlignment="1">
      <alignment vertical="center" wrapText="1"/>
    </xf>
    <xf numFmtId="0" fontId="6" fillId="0" borderId="13" xfId="1" applyFont="1" applyBorder="1" applyAlignment="1">
      <alignment vertical="center" wrapText="1"/>
    </xf>
    <xf numFmtId="164" fontId="6" fillId="0" borderId="1" xfId="1" applyNumberFormat="1" applyFont="1" applyBorder="1" applyAlignment="1">
      <alignment vertical="center" wrapText="1"/>
    </xf>
    <xf numFmtId="0" fontId="6" fillId="0" borderId="1" xfId="1" applyFont="1" applyBorder="1" applyAlignment="1">
      <alignment vertical="center" wrapText="1"/>
    </xf>
    <xf numFmtId="0" fontId="0" fillId="0" borderId="0" xfId="0"/>
    <xf numFmtId="0" fontId="0" fillId="0" borderId="0" xfId="0"/>
    <xf numFmtId="0" fontId="0" fillId="0" borderId="0" xfId="0"/>
    <xf numFmtId="0" fontId="9" fillId="0" borderId="0" xfId="0" applyFont="1" applyFill="1" applyBorder="1" applyAlignment="1">
      <alignment horizontal="justify" vertical="center" wrapText="1"/>
    </xf>
    <xf numFmtId="0" fontId="0" fillId="0" borderId="0" xfId="0"/>
    <xf numFmtId="3" fontId="6" fillId="0" borderId="6" xfId="1" applyNumberFormat="1" applyFont="1" applyBorder="1" applyAlignment="1">
      <alignment vertical="center" wrapText="1"/>
    </xf>
    <xf numFmtId="0" fontId="0" fillId="0" borderId="0" xfId="0"/>
    <xf numFmtId="0" fontId="0" fillId="0" borderId="0" xfId="0"/>
    <xf numFmtId="0" fontId="0" fillId="0" borderId="0" xfId="0"/>
    <xf numFmtId="0" fontId="4" fillId="0" borderId="2" xfId="0" applyFont="1" applyBorder="1" applyAlignment="1">
      <alignment vertical="center" wrapText="1"/>
    </xf>
    <xf numFmtId="0" fontId="4" fillId="0" borderId="2" xfId="0" applyFont="1" applyBorder="1" applyAlignment="1">
      <alignment horizontal="right" vertical="center" wrapText="1"/>
    </xf>
    <xf numFmtId="0" fontId="3" fillId="0" borderId="0" xfId="1" applyFont="1" applyFill="1" applyBorder="1" applyAlignment="1">
      <alignment horizontal="right" vertical="center" wrapText="1"/>
    </xf>
    <xf numFmtId="0" fontId="4" fillId="0" borderId="2" xfId="0" applyFont="1" applyBorder="1" applyAlignment="1">
      <alignment vertical="center" wrapText="1" readingOrder="1"/>
    </xf>
    <xf numFmtId="0" fontId="4" fillId="0" borderId="2" xfId="0" applyFont="1" applyBorder="1" applyAlignment="1">
      <alignment horizontal="right" vertical="center" wrapText="1" readingOrder="1"/>
    </xf>
    <xf numFmtId="0" fontId="4" fillId="0" borderId="0" xfId="1" applyFont="1" applyBorder="1" applyAlignment="1">
      <alignment vertical="center" wrapText="1"/>
    </xf>
    <xf numFmtId="0" fontId="0" fillId="0" borderId="0" xfId="0"/>
    <xf numFmtId="0" fontId="0" fillId="0" borderId="0" xfId="0"/>
    <xf numFmtId="0" fontId="9" fillId="0" borderId="0" xfId="0" applyFont="1" applyFill="1" applyBorder="1" applyAlignment="1">
      <alignment horizontal="justify" vertical="center" wrapText="1"/>
    </xf>
    <xf numFmtId="0" fontId="6" fillId="0" borderId="0" xfId="0" applyFont="1" applyBorder="1" applyAlignment="1">
      <alignment horizontal="center" vertical="center" wrapText="1"/>
    </xf>
    <xf numFmtId="3" fontId="6" fillId="0" borderId="4" xfId="0" applyNumberFormat="1" applyFont="1" applyBorder="1" applyAlignment="1">
      <alignment horizontal="right" vertical="center"/>
    </xf>
    <xf numFmtId="0" fontId="3" fillId="4" borderId="3" xfId="0" applyFont="1" applyFill="1" applyBorder="1" applyAlignment="1">
      <alignment horizontal="right" vertical="center" wrapText="1"/>
    </xf>
    <xf numFmtId="0" fontId="0" fillId="0" borderId="0" xfId="0"/>
    <xf numFmtId="3" fontId="6" fillId="0" borderId="0" xfId="1" applyNumberFormat="1" applyFont="1" applyBorder="1" applyAlignment="1">
      <alignment vertical="center" wrapText="1"/>
    </xf>
    <xf numFmtId="3" fontId="6" fillId="4" borderId="0" xfId="0" applyNumberFormat="1" applyFont="1" applyFill="1" applyBorder="1" applyAlignment="1">
      <alignment vertical="center" wrapText="1"/>
    </xf>
    <xf numFmtId="3" fontId="6" fillId="4" borderId="3" xfId="0" applyNumberFormat="1" applyFont="1" applyFill="1" applyBorder="1" applyAlignment="1">
      <alignment vertical="center" wrapText="1"/>
    </xf>
    <xf numFmtId="0" fontId="0" fillId="0" borderId="0" xfId="0"/>
    <xf numFmtId="37" fontId="6" fillId="0" borderId="6" xfId="2" applyNumberFormat="1" applyFont="1" applyBorder="1" applyAlignment="1">
      <alignment vertical="center" wrapText="1"/>
    </xf>
    <xf numFmtId="37" fontId="6" fillId="0" borderId="13" xfId="1" applyNumberFormat="1" applyFont="1" applyBorder="1" applyAlignment="1">
      <alignment vertical="center" wrapText="1"/>
    </xf>
    <xf numFmtId="0" fontId="6" fillId="0" borderId="0" xfId="1" applyFont="1" applyBorder="1" applyAlignment="1">
      <alignment horizontal="center" vertical="center" wrapText="1"/>
    </xf>
    <xf numFmtId="0" fontId="0" fillId="0" borderId="0" xfId="0"/>
    <xf numFmtId="0" fontId="0" fillId="0" borderId="0" xfId="0"/>
    <xf numFmtId="165" fontId="6" fillId="0" borderId="4" xfId="0" applyNumberFormat="1" applyFont="1" applyBorder="1" applyAlignment="1">
      <alignment vertical="center" wrapText="1"/>
    </xf>
    <xf numFmtId="37" fontId="6" fillId="0" borderId="3" xfId="0" applyNumberFormat="1" applyFont="1" applyFill="1" applyBorder="1" applyAlignment="1">
      <alignment horizontal="left" vertical="center" wrapText="1"/>
    </xf>
    <xf numFmtId="37" fontId="6" fillId="0" borderId="1" xfId="0" applyNumberFormat="1" applyFont="1" applyFill="1" applyBorder="1" applyAlignment="1">
      <alignment horizontal="left" vertical="center" wrapText="1"/>
    </xf>
    <xf numFmtId="37" fontId="6" fillId="0" borderId="8" xfId="0" applyNumberFormat="1" applyFont="1" applyFill="1" applyBorder="1" applyAlignment="1">
      <alignment horizontal="left" vertical="center" wrapText="1"/>
    </xf>
    <xf numFmtId="37" fontId="6" fillId="0" borderId="13" xfId="0" applyNumberFormat="1" applyFont="1" applyBorder="1" applyAlignment="1">
      <alignment horizontal="left" vertical="center" wrapText="1"/>
    </xf>
    <xf numFmtId="3" fontId="6" fillId="0" borderId="8" xfId="0" applyNumberFormat="1" applyFont="1" applyFill="1" applyBorder="1" applyAlignment="1">
      <alignment horizontal="left" vertical="center" wrapText="1"/>
    </xf>
    <xf numFmtId="0" fontId="6" fillId="0" borderId="1" xfId="0" applyFont="1" applyFill="1" applyBorder="1" applyAlignment="1">
      <alignment horizontal="right" vertical="center" wrapText="1" readingOrder="1"/>
    </xf>
    <xf numFmtId="0" fontId="6" fillId="0" borderId="0" xfId="0" applyFont="1" applyFill="1" applyBorder="1" applyAlignment="1">
      <alignment horizontal="right" vertical="center" wrapText="1" readingOrder="1"/>
    </xf>
    <xf numFmtId="3" fontId="6" fillId="0" borderId="3" xfId="0" applyNumberFormat="1" applyFont="1" applyBorder="1" applyAlignment="1">
      <alignment horizontal="right" vertical="center" wrapText="1"/>
    </xf>
    <xf numFmtId="3" fontId="6" fillId="0" borderId="1" xfId="0" applyNumberFormat="1" applyFont="1" applyFill="1" applyBorder="1" applyAlignment="1">
      <alignment horizontal="right" vertical="center" wrapText="1"/>
    </xf>
    <xf numFmtId="0" fontId="3" fillId="3" borderId="12" xfId="0" applyFont="1" applyFill="1" applyBorder="1" applyAlignment="1">
      <alignment vertical="center" wrapText="1"/>
    </xf>
    <xf numFmtId="0" fontId="6" fillId="0" borderId="0" xfId="0" applyFont="1" applyBorder="1" applyAlignment="1">
      <alignment vertical="center" wrapText="1"/>
    </xf>
    <xf numFmtId="0" fontId="3" fillId="0" borderId="0" xfId="0" applyFont="1" applyFill="1" applyBorder="1" applyAlignment="1">
      <alignment horizontal="right" vertical="center" wrapText="1" readingOrder="2"/>
    </xf>
    <xf numFmtId="0" fontId="17" fillId="0" borderId="0" xfId="0" applyFont="1"/>
    <xf numFmtId="37" fontId="6" fillId="0" borderId="0" xfId="0" applyNumberFormat="1" applyFont="1" applyFill="1" applyBorder="1" applyAlignment="1">
      <alignment horizontal="left" vertical="center" wrapText="1"/>
    </xf>
    <xf numFmtId="0" fontId="0" fillId="0" borderId="0" xfId="0" applyAlignment="1">
      <alignment vertical="center" readingOrder="2"/>
    </xf>
    <xf numFmtId="0" fontId="4" fillId="0" borderId="0" xfId="0" applyFont="1" applyBorder="1" applyAlignment="1">
      <alignment vertical="center" wrapText="1"/>
    </xf>
    <xf numFmtId="0" fontId="0" fillId="0" borderId="0" xfId="0" applyAlignment="1">
      <alignment horizontal="center" vertical="center" wrapText="1"/>
    </xf>
    <xf numFmtId="0" fontId="9" fillId="0" borderId="0" xfId="0" applyFont="1" applyFill="1" applyBorder="1" applyAlignment="1">
      <alignment horizontal="right" vertical="center" wrapText="1"/>
    </xf>
    <xf numFmtId="0" fontId="0" fillId="0" borderId="6" xfId="0" applyBorder="1"/>
    <xf numFmtId="165" fontId="6" fillId="0" borderId="3" xfId="0" applyNumberFormat="1" applyFont="1" applyBorder="1" applyAlignment="1">
      <alignment horizontal="left" vertical="center" wrapText="1"/>
    </xf>
    <xf numFmtId="165" fontId="6" fillId="0" borderId="8" xfId="0" applyNumberFormat="1" applyFont="1" applyBorder="1" applyAlignment="1">
      <alignment horizontal="left" vertical="center" wrapText="1"/>
    </xf>
    <xf numFmtId="0" fontId="0" fillId="6" borderId="0" xfId="0" applyFill="1"/>
    <xf numFmtId="0" fontId="0" fillId="7" borderId="0" xfId="0" applyFill="1"/>
    <xf numFmtId="0" fontId="7" fillId="3" borderId="5" xfId="0" applyFont="1" applyFill="1" applyBorder="1" applyAlignment="1">
      <alignment horizontal="right"/>
    </xf>
    <xf numFmtId="0" fontId="9" fillId="7" borderId="5" xfId="0" applyFont="1" applyFill="1" applyBorder="1" applyAlignment="1">
      <alignment horizontal="right" vertical="center" wrapText="1"/>
    </xf>
    <xf numFmtId="0" fontId="9" fillId="8" borderId="0" xfId="0" applyFont="1" applyFill="1" applyBorder="1" applyAlignment="1">
      <alignment horizontal="center" vertical="center" wrapText="1"/>
    </xf>
    <xf numFmtId="0" fontId="3" fillId="0" borderId="13" xfId="0" applyFont="1" applyFill="1" applyBorder="1" applyAlignment="1">
      <alignment horizontal="right" vertical="center" wrapText="1"/>
    </xf>
    <xf numFmtId="3" fontId="3" fillId="0" borderId="15" xfId="0" applyNumberFormat="1" applyFont="1" applyBorder="1" applyAlignment="1">
      <alignment vertical="center"/>
    </xf>
    <xf numFmtId="0" fontId="3" fillId="0" borderId="13" xfId="0" applyFont="1" applyFill="1" applyBorder="1" applyAlignment="1">
      <alignment horizontal="right" vertical="center" wrapText="1"/>
    </xf>
    <xf numFmtId="0" fontId="18" fillId="0" borderId="11" xfId="0" applyFont="1" applyBorder="1" applyAlignment="1">
      <alignment vertical="center"/>
    </xf>
    <xf numFmtId="0" fontId="3" fillId="0" borderId="13" xfId="0" applyFont="1" applyFill="1" applyBorder="1" applyAlignment="1">
      <alignment horizontal="right" vertical="center" wrapText="1"/>
    </xf>
    <xf numFmtId="0" fontId="6" fillId="0" borderId="13" xfId="0" applyFont="1" applyFill="1" applyBorder="1" applyAlignment="1">
      <alignment horizontal="left" vertical="center" wrapText="1"/>
    </xf>
    <xf numFmtId="3" fontId="6" fillId="4" borderId="13" xfId="0" applyNumberFormat="1" applyFont="1" applyFill="1" applyBorder="1" applyAlignment="1">
      <alignment horizontal="right" vertical="center" wrapText="1"/>
    </xf>
    <xf numFmtId="165" fontId="6" fillId="4" borderId="13" xfId="0" applyNumberFormat="1" applyFont="1" applyFill="1" applyBorder="1" applyAlignment="1">
      <alignment horizontal="right" vertical="center" wrapText="1"/>
    </xf>
    <xf numFmtId="0" fontId="6" fillId="0" borderId="13" xfId="0" applyFont="1" applyFill="1" applyBorder="1" applyAlignment="1">
      <alignment horizontal="right" vertical="center" wrapText="1"/>
    </xf>
    <xf numFmtId="0" fontId="6" fillId="0" borderId="11" xfId="1" applyFont="1" applyBorder="1" applyAlignment="1">
      <alignment vertical="center" wrapText="1"/>
    </xf>
    <xf numFmtId="0" fontId="9" fillId="0" borderId="0" xfId="0" applyFont="1" applyBorder="1" applyAlignment="1">
      <alignment horizontal="right" vertical="center" wrapText="1"/>
    </xf>
    <xf numFmtId="0" fontId="3" fillId="0" borderId="1" xfId="0" applyFont="1" applyFill="1" applyBorder="1" applyAlignment="1">
      <alignment horizontal="right" vertical="center" wrapText="1" readingOrder="2"/>
    </xf>
    <xf numFmtId="0" fontId="3" fillId="0" borderId="3" xfId="0" applyFont="1" applyFill="1" applyBorder="1" applyAlignment="1">
      <alignment horizontal="right" vertical="center" wrapText="1" readingOrder="2"/>
    </xf>
    <xf numFmtId="0" fontId="3" fillId="0" borderId="14" xfId="0" applyFont="1" applyFill="1" applyBorder="1" applyAlignment="1">
      <alignment horizontal="right" vertical="center" wrapText="1" readingOrder="2"/>
    </xf>
    <xf numFmtId="0" fontId="3" fillId="0" borderId="0" xfId="0" applyFont="1" applyFill="1" applyBorder="1" applyAlignment="1">
      <alignment horizontal="right" vertical="center" wrapText="1"/>
    </xf>
    <xf numFmtId="0" fontId="3" fillId="0" borderId="13" xfId="0" applyFont="1" applyFill="1" applyBorder="1" applyAlignment="1">
      <alignment horizontal="right" vertical="center" wrapText="1"/>
    </xf>
    <xf numFmtId="37" fontId="6" fillId="0" borderId="0" xfId="0" applyNumberFormat="1" applyFont="1" applyBorder="1" applyAlignment="1">
      <alignment horizontal="left" vertical="center" wrapText="1"/>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0" fontId="0" fillId="0" borderId="0" xfId="0" applyAlignment="1">
      <alignment horizontal="center" vertical="center" wrapText="1"/>
    </xf>
    <xf numFmtId="0" fontId="6" fillId="0" borderId="0" xfId="0" applyFont="1" applyBorder="1" applyAlignment="1">
      <alignment horizontal="center" vertical="center" wrapText="1"/>
    </xf>
    <xf numFmtId="0" fontId="3" fillId="0" borderId="8" xfId="0" applyFont="1" applyFill="1" applyBorder="1" applyAlignment="1">
      <alignment horizontal="right" vertical="center" wrapText="1" readingOrder="2"/>
    </xf>
    <xf numFmtId="0" fontId="12" fillId="0" borderId="0" xfId="0" applyFont="1" applyFill="1" applyBorder="1" applyAlignment="1">
      <alignment horizontal="right" vertical="center" wrapText="1" readingOrder="2"/>
    </xf>
    <xf numFmtId="0" fontId="9" fillId="0" borderId="0" xfId="0" applyFont="1" applyBorder="1" applyAlignment="1">
      <alignment horizontal="right" vertical="center" wrapText="1"/>
    </xf>
    <xf numFmtId="0" fontId="22" fillId="0" borderId="2" xfId="0" applyFont="1" applyBorder="1" applyAlignment="1">
      <alignment vertical="center" wrapText="1"/>
    </xf>
    <xf numFmtId="0" fontId="12" fillId="0" borderId="0" xfId="0" applyFont="1" applyFill="1" applyBorder="1" applyAlignment="1">
      <alignment horizontal="right" vertical="center" wrapText="1" readingOrder="2"/>
    </xf>
    <xf numFmtId="165" fontId="6" fillId="4" borderId="3" xfId="0" applyNumberFormat="1" applyFont="1" applyFill="1" applyBorder="1" applyAlignment="1">
      <alignment horizontal="left" vertical="center" wrapText="1"/>
    </xf>
    <xf numFmtId="0" fontId="12" fillId="0" borderId="0" xfId="0" applyFont="1" applyFill="1" applyBorder="1" applyAlignment="1">
      <alignment horizontal="right" vertical="center" wrapText="1" readingOrder="2"/>
    </xf>
    <xf numFmtId="0" fontId="12" fillId="0" borderId="0" xfId="0" applyFont="1" applyFill="1" applyBorder="1" applyAlignment="1">
      <alignment vertical="center" wrapText="1" readingOrder="2"/>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3" fontId="6" fillId="4" borderId="8" xfId="0" applyNumberFormat="1" applyFont="1" applyFill="1" applyBorder="1" applyAlignment="1">
      <alignment vertical="center" wrapText="1"/>
    </xf>
    <xf numFmtId="3" fontId="6" fillId="4" borderId="1" xfId="0" applyNumberFormat="1" applyFont="1" applyFill="1" applyBorder="1" applyAlignment="1">
      <alignment vertical="center" wrapText="1"/>
    </xf>
    <xf numFmtId="3" fontId="3" fillId="0" borderId="15" xfId="0" applyNumberFormat="1" applyFont="1" applyBorder="1"/>
    <xf numFmtId="3" fontId="3" fillId="9" borderId="15" xfId="0" applyNumberFormat="1" applyFont="1" applyFill="1" applyBorder="1"/>
    <xf numFmtId="3" fontId="6" fillId="0" borderId="4" xfId="0" applyNumberFormat="1" applyFont="1" applyFill="1" applyBorder="1" applyAlignment="1">
      <alignment vertical="center" wrapText="1"/>
    </xf>
    <xf numFmtId="3" fontId="16" fillId="0" borderId="1" xfId="0" applyNumberFormat="1" applyFont="1" applyBorder="1" applyAlignment="1">
      <alignment vertical="center" wrapText="1"/>
    </xf>
    <xf numFmtId="0" fontId="6" fillId="0" borderId="1" xfId="0" applyFont="1" applyBorder="1" applyAlignment="1">
      <alignment vertical="center" wrapText="1"/>
    </xf>
    <xf numFmtId="0" fontId="6" fillId="0" borderId="13" xfId="0" applyFont="1" applyBorder="1" applyAlignment="1">
      <alignment vertical="center" wrapText="1"/>
    </xf>
    <xf numFmtId="0" fontId="0" fillId="0" borderId="0" xfId="0" applyAlignment="1">
      <alignment horizontal="center" vertical="center" wrapText="1"/>
    </xf>
    <xf numFmtId="37" fontId="6" fillId="0" borderId="3" xfId="0" applyNumberFormat="1" applyFont="1" applyFill="1" applyBorder="1" applyAlignment="1">
      <alignment vertical="center" wrapText="1"/>
    </xf>
    <xf numFmtId="0" fontId="9" fillId="0" borderId="0" xfId="0" applyFont="1" applyBorder="1" applyAlignment="1">
      <alignment horizontal="right" vertical="center" wrapText="1"/>
    </xf>
    <xf numFmtId="4" fontId="6" fillId="0" borderId="3" xfId="0" applyNumberFormat="1" applyFont="1" applyBorder="1" applyAlignment="1">
      <alignment vertical="center" wrapText="1"/>
    </xf>
    <xf numFmtId="0" fontId="3" fillId="0" borderId="0" xfId="0" applyFont="1" applyFill="1" applyBorder="1" applyAlignment="1">
      <alignment horizontal="center" vertical="center" wrapText="1"/>
    </xf>
    <xf numFmtId="0" fontId="6" fillId="0" borderId="4" xfId="0" applyFont="1" applyFill="1" applyBorder="1" applyAlignment="1">
      <alignment vertical="center" wrapText="1"/>
    </xf>
    <xf numFmtId="0" fontId="3" fillId="0" borderId="3" xfId="0" applyFont="1" applyFill="1" applyBorder="1" applyAlignment="1">
      <alignment vertical="center" wrapText="1"/>
    </xf>
    <xf numFmtId="0" fontId="6" fillId="0" borderId="0" xfId="0" applyFont="1" applyFill="1" applyBorder="1" applyAlignment="1">
      <alignment horizontal="right" vertical="center" wrapText="1"/>
    </xf>
    <xf numFmtId="0" fontId="9" fillId="0" borderId="0" xfId="0" applyFont="1" applyFill="1" applyBorder="1" applyAlignment="1">
      <alignment horizontal="right" vertical="center" wrapText="1" readingOrder="2"/>
    </xf>
    <xf numFmtId="0" fontId="9" fillId="0" borderId="0"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4" fillId="4" borderId="2" xfId="0" applyFont="1" applyFill="1" applyBorder="1" applyAlignment="1">
      <alignment vertical="center" wrapText="1"/>
    </xf>
    <xf numFmtId="0" fontId="4" fillId="4" borderId="2" xfId="0" applyFont="1" applyFill="1" applyBorder="1" applyAlignment="1">
      <alignment horizontal="right" vertical="center" wrapText="1"/>
    </xf>
    <xf numFmtId="0" fontId="10" fillId="0" borderId="11" xfId="0" applyFont="1" applyBorder="1" applyAlignment="1">
      <alignment horizontal="center" vertical="center" wrapText="1"/>
    </xf>
    <xf numFmtId="0" fontId="0" fillId="0" borderId="0" xfId="0" applyAlignment="1">
      <alignment horizontal="center" vertical="center" wrapText="1"/>
    </xf>
    <xf numFmtId="0" fontId="9" fillId="7" borderId="5" xfId="0" applyFont="1" applyFill="1" applyBorder="1" applyAlignment="1">
      <alignment vertical="center" wrapText="1"/>
    </xf>
    <xf numFmtId="0" fontId="3" fillId="10" borderId="13" xfId="0" applyFont="1" applyFill="1" applyBorder="1" applyAlignment="1">
      <alignment horizontal="right" vertical="center" wrapText="1"/>
    </xf>
    <xf numFmtId="0" fontId="3" fillId="10" borderId="13" xfId="0" applyFont="1" applyFill="1" applyBorder="1" applyAlignment="1">
      <alignment vertical="center" wrapText="1"/>
    </xf>
    <xf numFmtId="0" fontId="21" fillId="8" borderId="9" xfId="0" applyFont="1" applyFill="1" applyBorder="1" applyAlignment="1">
      <alignment horizontal="right" vertical="center" wrapText="1"/>
    </xf>
    <xf numFmtId="0" fontId="0" fillId="0" borderId="0" xfId="0" applyAlignment="1">
      <alignment horizontal="center" vertical="center" wrapText="1"/>
    </xf>
    <xf numFmtId="0" fontId="28" fillId="4" borderId="3" xfId="0" applyFont="1" applyFill="1" applyBorder="1" applyAlignment="1">
      <alignment horizontal="justify" vertical="center" wrapText="1"/>
    </xf>
    <xf numFmtId="0" fontId="28" fillId="0" borderId="3" xfId="1" applyFont="1" applyFill="1" applyBorder="1" applyAlignment="1">
      <alignment horizontal="right" vertical="center" wrapText="1"/>
    </xf>
    <xf numFmtId="0" fontId="28" fillId="4" borderId="3"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3" xfId="1" applyFont="1" applyFill="1" applyBorder="1" applyAlignment="1">
      <alignment horizontal="right" vertical="center" wrapText="1"/>
    </xf>
    <xf numFmtId="165" fontId="6" fillId="0" borderId="6" xfId="1" applyNumberFormat="1" applyFont="1" applyBorder="1" applyAlignment="1">
      <alignment vertical="center" wrapText="1"/>
    </xf>
    <xf numFmtId="165" fontId="6" fillId="4" borderId="3" xfId="0" applyNumberFormat="1" applyFont="1" applyFill="1" applyBorder="1" applyAlignment="1">
      <alignment vertical="center" wrapText="1"/>
    </xf>
    <xf numFmtId="0" fontId="3" fillId="0" borderId="3" xfId="1" applyFont="1" applyFill="1" applyBorder="1" applyAlignment="1">
      <alignment horizontal="justify" vertical="center" wrapText="1"/>
    </xf>
    <xf numFmtId="0" fontId="3" fillId="0" borderId="4" xfId="1" applyFont="1" applyBorder="1" applyAlignment="1">
      <alignment horizontal="justify" vertical="center" wrapText="1"/>
    </xf>
    <xf numFmtId="0" fontId="3" fillId="0" borderId="8" xfId="1" applyFont="1" applyFill="1" applyBorder="1" applyAlignment="1">
      <alignment horizontal="justify" vertical="center" wrapText="1"/>
    </xf>
    <xf numFmtId="0" fontId="28" fillId="0" borderId="1" xfId="1" applyFont="1" applyBorder="1" applyAlignment="1">
      <alignment horizontal="justify" vertical="center" wrapText="1"/>
    </xf>
    <xf numFmtId="0" fontId="28" fillId="0" borderId="3" xfId="1" applyFont="1" applyFill="1" applyBorder="1" applyAlignment="1">
      <alignment horizontal="justify" vertical="center" wrapText="1"/>
    </xf>
    <xf numFmtId="0" fontId="3" fillId="0" borderId="1" xfId="1" applyFont="1" applyBorder="1" applyAlignment="1">
      <alignment horizontal="justify" vertical="center" wrapText="1"/>
    </xf>
    <xf numFmtId="0" fontId="3" fillId="0" borderId="1" xfId="1" applyFont="1" applyBorder="1" applyAlignment="1">
      <alignment horizontal="right" vertical="center" wrapText="1"/>
    </xf>
    <xf numFmtId="0" fontId="5" fillId="0" borderId="4" xfId="1" applyFont="1" applyBorder="1" applyAlignment="1">
      <alignment horizontal="justify" vertical="center" wrapText="1"/>
    </xf>
    <xf numFmtId="0" fontId="5" fillId="0" borderId="3" xfId="1" applyFont="1" applyFill="1" applyBorder="1" applyAlignment="1">
      <alignment horizontal="justify" vertical="center" wrapText="1"/>
    </xf>
    <xf numFmtId="0" fontId="5" fillId="0" borderId="0" xfId="1" applyFont="1" applyFill="1" applyBorder="1" applyAlignment="1">
      <alignment horizontal="justify" vertical="center" wrapText="1"/>
    </xf>
    <xf numFmtId="0" fontId="3" fillId="0" borderId="1" xfId="1" applyFont="1" applyFill="1" applyBorder="1" applyAlignment="1">
      <alignment horizontal="justify" vertical="center" wrapText="1"/>
    </xf>
    <xf numFmtId="0" fontId="28" fillId="0" borderId="1" xfId="1" applyFont="1" applyFill="1" applyBorder="1" applyAlignment="1">
      <alignment horizontal="right" vertical="center" wrapText="1"/>
    </xf>
    <xf numFmtId="0" fontId="26" fillId="0" borderId="6" xfId="0" applyFont="1" applyFill="1" applyBorder="1" applyAlignment="1">
      <alignment horizontal="right" vertical="center" wrapText="1"/>
    </xf>
    <xf numFmtId="0" fontId="3" fillId="4" borderId="0" xfId="0" applyFont="1" applyFill="1" applyBorder="1" applyAlignment="1">
      <alignment horizontal="justify" vertical="center" wrapText="1"/>
    </xf>
    <xf numFmtId="0" fontId="6" fillId="0" borderId="3" xfId="0" applyFont="1" applyFill="1" applyBorder="1" applyAlignment="1">
      <alignment horizontal="center" vertical="center" wrapText="1"/>
    </xf>
    <xf numFmtId="0" fontId="3" fillId="4" borderId="3" xfId="0" applyFont="1" applyFill="1" applyBorder="1" applyAlignment="1">
      <alignment horizontal="justify" vertical="center" wrapText="1"/>
    </xf>
    <xf numFmtId="0" fontId="3" fillId="4" borderId="0" xfId="0" applyFont="1" applyFill="1" applyBorder="1" applyAlignment="1">
      <alignment horizontal="right" vertical="center" wrapText="1"/>
    </xf>
    <xf numFmtId="0" fontId="20" fillId="8" borderId="9"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0" fillId="0" borderId="0" xfId="0" applyAlignment="1">
      <alignment horizontal="center" vertical="center" wrapText="1"/>
    </xf>
    <xf numFmtId="165" fontId="6" fillId="0" borderId="1" xfId="0" applyNumberFormat="1" applyFont="1" applyBorder="1" applyAlignment="1">
      <alignment vertical="center" wrapText="1"/>
    </xf>
    <xf numFmtId="3" fontId="6" fillId="0" borderId="0" xfId="0" applyNumberFormat="1" applyFont="1" applyFill="1" applyBorder="1" applyAlignment="1">
      <alignment vertical="center" wrapText="1"/>
    </xf>
    <xf numFmtId="0" fontId="0" fillId="0" borderId="0" xfId="0" applyAlignment="1">
      <alignment horizontal="center"/>
    </xf>
    <xf numFmtId="0" fontId="28" fillId="4" borderId="11" xfId="0" applyFont="1" applyFill="1" applyBorder="1" applyAlignment="1">
      <alignment horizontal="justify" vertical="center" wrapText="1"/>
    </xf>
    <xf numFmtId="0" fontId="27" fillId="0" borderId="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9" fillId="0" borderId="0" xfId="0" applyFont="1" applyAlignment="1">
      <alignment horizontal="center" vertical="center" wrapText="1"/>
    </xf>
    <xf numFmtId="0" fontId="29" fillId="0" borderId="0" xfId="0" applyFont="1"/>
    <xf numFmtId="0" fontId="3" fillId="0" borderId="0" xfId="0" applyFont="1" applyBorder="1" applyAlignment="1">
      <alignment horizontal="center" vertical="center" wrapText="1"/>
    </xf>
    <xf numFmtId="0" fontId="6" fillId="10" borderId="13" xfId="0" applyFont="1" applyFill="1" applyBorder="1" applyAlignment="1">
      <alignment vertical="center" wrapText="1"/>
    </xf>
    <xf numFmtId="1" fontId="27" fillId="0" borderId="4" xfId="0" applyNumberFormat="1" applyFont="1" applyFill="1" applyBorder="1" applyAlignment="1">
      <alignment horizontal="center" vertical="center" wrapText="1"/>
    </xf>
    <xf numFmtId="0" fontId="30" fillId="0" borderId="0" xfId="0" applyFont="1"/>
    <xf numFmtId="0" fontId="7" fillId="0" borderId="0" xfId="0" applyFont="1" applyBorder="1"/>
    <xf numFmtId="0" fontId="9" fillId="0" borderId="0" xfId="0" applyFont="1" applyBorder="1" applyAlignment="1">
      <alignment horizontal="right" vertical="center" wrapText="1"/>
    </xf>
    <xf numFmtId="0" fontId="0" fillId="0" borderId="0" xfId="0" applyAlignment="1">
      <alignment horizontal="center" vertical="center" wrapText="1"/>
    </xf>
    <xf numFmtId="0" fontId="0" fillId="0" borderId="0" xfId="0" applyAlignment="1">
      <alignment readingOrder="2"/>
    </xf>
    <xf numFmtId="165" fontId="6" fillId="0" borderId="13" xfId="0" applyNumberFormat="1" applyFont="1" applyBorder="1" applyAlignment="1">
      <alignment horizontal="right" vertical="center" wrapText="1"/>
    </xf>
    <xf numFmtId="0" fontId="9" fillId="0" borderId="0" xfId="0" applyFont="1" applyFill="1" applyBorder="1" applyAlignment="1">
      <alignment horizontal="right" vertical="center" wrapText="1"/>
    </xf>
    <xf numFmtId="0" fontId="4" fillId="0" borderId="0" xfId="0" applyFont="1" applyAlignment="1">
      <alignment horizontal="center" vertical="center" wrapText="1"/>
    </xf>
    <xf numFmtId="0" fontId="9" fillId="0" borderId="0" xfId="0" applyFont="1" applyBorder="1" applyAlignment="1">
      <alignment horizontal="right" vertical="center" wrapText="1"/>
    </xf>
    <xf numFmtId="0" fontId="6" fillId="0" borderId="0" xfId="0" applyFont="1" applyAlignment="1">
      <alignment horizontal="center" vertical="center" wrapText="1"/>
    </xf>
    <xf numFmtId="0" fontId="3" fillId="0" borderId="13" xfId="0" applyFont="1" applyFill="1" applyBorder="1" applyAlignment="1">
      <alignment horizontal="right" vertical="center" wrapText="1"/>
    </xf>
    <xf numFmtId="0" fontId="9" fillId="0" borderId="0" xfId="0" applyFont="1" applyBorder="1" applyAlignment="1">
      <alignment horizontal="right" vertical="center" wrapText="1"/>
    </xf>
    <xf numFmtId="0" fontId="4" fillId="0" borderId="0" xfId="0" applyFont="1" applyAlignment="1">
      <alignment horizontal="center" vertical="center" wrapText="1"/>
    </xf>
    <xf numFmtId="0" fontId="4" fillId="0" borderId="2" xfId="0" applyFont="1" applyBorder="1" applyAlignment="1">
      <alignment horizontal="right" vertical="center" wrapText="1"/>
    </xf>
    <xf numFmtId="0" fontId="3" fillId="0" borderId="13" xfId="0" applyFont="1" applyFill="1" applyBorder="1" applyAlignment="1">
      <alignment horizontal="right" vertical="center" wrapText="1"/>
    </xf>
    <xf numFmtId="0" fontId="0" fillId="0" borderId="9" xfId="0" applyBorder="1"/>
    <xf numFmtId="0" fontId="12" fillId="0" borderId="0" xfId="0" applyFont="1" applyFill="1" applyBorder="1" applyAlignment="1">
      <alignment horizontal="right" vertical="center" wrapText="1" readingOrder="2"/>
    </xf>
    <xf numFmtId="0" fontId="18" fillId="0" borderId="13" xfId="0" applyFont="1" applyFill="1" applyBorder="1" applyAlignment="1">
      <alignment horizontal="left" vertical="center" wrapText="1"/>
    </xf>
    <xf numFmtId="3" fontId="6" fillId="0" borderId="3" xfId="0" applyNumberFormat="1" applyFont="1" applyFill="1" applyBorder="1" applyAlignment="1">
      <alignment vertical="center" wrapText="1"/>
    </xf>
    <xf numFmtId="3" fontId="6" fillId="0" borderId="8" xfId="0" applyNumberFormat="1" applyFont="1" applyFill="1" applyBorder="1" applyAlignment="1">
      <alignment vertical="center" wrapText="1"/>
    </xf>
    <xf numFmtId="3" fontId="6" fillId="0" borderId="13" xfId="0" applyNumberFormat="1" applyFont="1" applyFill="1" applyBorder="1" applyAlignment="1">
      <alignment vertical="center" wrapText="1"/>
    </xf>
    <xf numFmtId="3" fontId="6" fillId="0" borderId="4" xfId="1" applyNumberFormat="1" applyFont="1" applyBorder="1" applyAlignment="1">
      <alignment vertical="center" wrapText="1"/>
    </xf>
    <xf numFmtId="3" fontId="6" fillId="0" borderId="13" xfId="1" applyNumberFormat="1" applyFont="1" applyBorder="1" applyAlignment="1">
      <alignment vertical="center" wrapText="1"/>
    </xf>
    <xf numFmtId="0" fontId="4" fillId="0" borderId="2" xfId="0" applyFont="1" applyBorder="1" applyAlignment="1">
      <alignment horizontal="right" vertical="center" wrapText="1"/>
    </xf>
    <xf numFmtId="0" fontId="3" fillId="0" borderId="13" xfId="0" applyFont="1" applyFill="1" applyBorder="1" applyAlignment="1">
      <alignment horizontal="right" vertical="center" wrapText="1"/>
    </xf>
    <xf numFmtId="3" fontId="27" fillId="4" borderId="8" xfId="0" applyNumberFormat="1" applyFont="1" applyFill="1" applyBorder="1" applyAlignment="1">
      <alignment vertical="center" wrapText="1"/>
    </xf>
    <xf numFmtId="3" fontId="27" fillId="4" borderId="14" xfId="0" applyNumberFormat="1" applyFont="1" applyFill="1" applyBorder="1" applyAlignment="1">
      <alignment vertical="center" wrapText="1"/>
    </xf>
    <xf numFmtId="0" fontId="0" fillId="4" borderId="0" xfId="0" applyFill="1"/>
    <xf numFmtId="0" fontId="4" fillId="0" borderId="0" xfId="0" applyFont="1" applyBorder="1" applyAlignment="1">
      <alignment horizontal="center" vertical="center" wrapText="1"/>
    </xf>
    <xf numFmtId="0" fontId="20" fillId="8" borderId="0" xfId="0" applyFont="1" applyFill="1" applyBorder="1" applyAlignment="1">
      <alignment horizontal="center" vertical="center" wrapText="1"/>
    </xf>
    <xf numFmtId="0" fontId="3" fillId="7" borderId="0" xfId="0" applyFont="1" applyFill="1" applyBorder="1" applyAlignment="1">
      <alignment horizontal="left" vertical="center" wrapText="1"/>
    </xf>
    <xf numFmtId="165" fontId="6" fillId="0" borderId="8" xfId="0" applyNumberFormat="1" applyFont="1" applyBorder="1" applyAlignment="1">
      <alignment vertical="center" wrapText="1"/>
    </xf>
    <xf numFmtId="0" fontId="9" fillId="0" borderId="0" xfId="0" applyFont="1" applyBorder="1" applyAlignment="1">
      <alignment horizontal="right" vertical="center" wrapText="1" readingOrder="2"/>
    </xf>
    <xf numFmtId="0" fontId="31" fillId="0" borderId="0" xfId="0" applyFont="1"/>
    <xf numFmtId="0" fontId="8" fillId="0" borderId="0" xfId="0" applyFont="1" applyFill="1" applyBorder="1" applyAlignment="1">
      <alignment horizontal="right" vertical="center" wrapText="1"/>
    </xf>
    <xf numFmtId="43" fontId="0" fillId="0" borderId="0" xfId="2" applyFont="1"/>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3" fontId="6" fillId="0" borderId="4" xfId="0" applyNumberFormat="1" applyFont="1" applyBorder="1" applyAlignment="1">
      <alignment horizontal="center" vertical="center" wrapText="1"/>
    </xf>
    <xf numFmtId="164" fontId="19" fillId="0" borderId="19" xfId="0" applyNumberFormat="1" applyFont="1" applyBorder="1" applyAlignment="1">
      <alignment horizontal="center" vertical="center"/>
    </xf>
    <xf numFmtId="0" fontId="12" fillId="0" borderId="0" xfId="0" applyFont="1" applyFill="1" applyBorder="1" applyAlignment="1">
      <alignment horizontal="right" vertical="center" wrapText="1" readingOrder="2"/>
    </xf>
    <xf numFmtId="0" fontId="10" fillId="0" borderId="11" xfId="0" applyFont="1" applyBorder="1" applyAlignment="1">
      <alignment horizontal="center" vertical="center" wrapText="1"/>
    </xf>
    <xf numFmtId="0" fontId="0" fillId="0" borderId="0" xfId="0" applyAlignment="1">
      <alignment horizontal="center" vertical="center" wrapText="1"/>
    </xf>
    <xf numFmtId="0" fontId="3" fillId="0" borderId="13" xfId="0" applyFont="1" applyFill="1" applyBorder="1" applyAlignment="1">
      <alignment horizontal="right" vertical="center" wrapText="1"/>
    </xf>
    <xf numFmtId="3" fontId="0" fillId="6" borderId="0" xfId="0" applyNumberFormat="1" applyFill="1"/>
    <xf numFmtId="0" fontId="33" fillId="0" borderId="2" xfId="0" applyFont="1" applyBorder="1" applyAlignment="1">
      <alignment vertical="center" wrapText="1"/>
    </xf>
    <xf numFmtId="0" fontId="22" fillId="0" borderId="0" xfId="0" applyFont="1" applyBorder="1" applyAlignment="1">
      <alignment vertical="center" wrapText="1"/>
    </xf>
    <xf numFmtId="165" fontId="6" fillId="0" borderId="0" xfId="0" applyNumberFormat="1" applyFont="1" applyFill="1" applyBorder="1" applyAlignment="1">
      <alignment vertical="center" wrapText="1"/>
    </xf>
    <xf numFmtId="0" fontId="9" fillId="0" borderId="0" xfId="0" applyFont="1" applyFill="1" applyBorder="1" applyAlignment="1">
      <alignment horizontal="right" vertical="center" wrapText="1"/>
    </xf>
    <xf numFmtId="0" fontId="0" fillId="0" borderId="0" xfId="0" applyAlignment="1">
      <alignment horizontal="center" vertical="center" wrapText="1"/>
    </xf>
    <xf numFmtId="0" fontId="3" fillId="0" borderId="13" xfId="0" applyFont="1" applyFill="1" applyBorder="1" applyAlignment="1">
      <alignment horizontal="right" vertical="center" wrapText="1"/>
    </xf>
    <xf numFmtId="0" fontId="9" fillId="0" borderId="0" xfId="0" applyFont="1" applyBorder="1" applyAlignment="1">
      <alignment horizontal="right" vertical="center" wrapText="1"/>
    </xf>
    <xf numFmtId="0" fontId="9" fillId="0" borderId="0" xfId="0" applyFont="1" applyBorder="1" applyAlignment="1">
      <alignment horizontal="right" vertical="center" wrapText="1"/>
    </xf>
    <xf numFmtId="0" fontId="10" fillId="0" borderId="11" xfId="0" applyFont="1" applyBorder="1" applyAlignment="1">
      <alignment horizontal="center" vertical="center" wrapText="1"/>
    </xf>
    <xf numFmtId="0" fontId="12" fillId="0" borderId="0" xfId="0" applyFont="1" applyFill="1" applyBorder="1" applyAlignment="1">
      <alignment horizontal="right" vertical="center" wrapText="1" readingOrder="2"/>
    </xf>
    <xf numFmtId="0" fontId="0" fillId="0" borderId="0" xfId="0" applyAlignment="1">
      <alignment horizontal="center" vertical="center" wrapText="1"/>
    </xf>
    <xf numFmtId="0" fontId="3" fillId="0" borderId="13" xfId="0" applyFont="1" applyFill="1" applyBorder="1" applyAlignment="1">
      <alignment horizontal="right" vertical="center" wrapText="1"/>
    </xf>
    <xf numFmtId="3" fontId="6" fillId="0" borderId="3" xfId="0" applyNumberFormat="1" applyFont="1" applyBorder="1" applyAlignment="1">
      <alignment horizontal="right" vertical="center" wrapText="1"/>
    </xf>
    <xf numFmtId="0" fontId="0" fillId="4" borderId="0" xfId="0" applyFill="1" applyBorder="1"/>
    <xf numFmtId="0" fontId="6" fillId="4" borderId="0" xfId="0" applyFont="1" applyFill="1" applyBorder="1" applyAlignment="1">
      <alignment horizontal="left" vertical="center" wrapText="1"/>
    </xf>
    <xf numFmtId="0" fontId="0" fillId="0" borderId="0" xfId="0" applyAlignment="1"/>
    <xf numFmtId="165" fontId="6" fillId="4" borderId="8" xfId="0" applyNumberFormat="1" applyFont="1" applyFill="1" applyBorder="1" applyAlignment="1">
      <alignment horizontal="left" vertical="center" wrapText="1"/>
    </xf>
    <xf numFmtId="165" fontId="6" fillId="4" borderId="1" xfId="0" applyNumberFormat="1" applyFont="1" applyFill="1" applyBorder="1" applyAlignment="1">
      <alignment horizontal="left" vertical="center" wrapText="1"/>
    </xf>
    <xf numFmtId="165" fontId="6" fillId="4" borderId="0" xfId="0" applyNumberFormat="1" applyFont="1" applyFill="1" applyBorder="1" applyAlignment="1">
      <alignment vertical="center" wrapText="1"/>
    </xf>
    <xf numFmtId="3" fontId="6" fillId="7" borderId="0" xfId="0" applyNumberFormat="1" applyFont="1" applyFill="1" applyBorder="1" applyAlignment="1">
      <alignment horizontal="left" vertical="center" wrapText="1"/>
    </xf>
    <xf numFmtId="165" fontId="0" fillId="0" borderId="0" xfId="0" applyNumberFormat="1"/>
    <xf numFmtId="164" fontId="6" fillId="0" borderId="8" xfId="1" applyNumberFormat="1" applyFont="1" applyBorder="1" applyAlignment="1">
      <alignment vertical="center" wrapText="1"/>
    </xf>
    <xf numFmtId="164" fontId="6" fillId="0" borderId="13" xfId="1" applyNumberFormat="1" applyFont="1" applyBorder="1" applyAlignment="1">
      <alignment vertical="center" wrapText="1"/>
    </xf>
    <xf numFmtId="164" fontId="6" fillId="0" borderId="0" xfId="1" applyNumberFormat="1" applyFont="1" applyBorder="1" applyAlignment="1">
      <alignment vertical="center" wrapText="1"/>
    </xf>
    <xf numFmtId="164" fontId="6" fillId="0" borderId="4" xfId="1" applyNumberFormat="1" applyFont="1" applyBorder="1" applyAlignment="1">
      <alignment vertical="center" wrapText="1"/>
    </xf>
    <xf numFmtId="0" fontId="9" fillId="0" borderId="0" xfId="0" applyFont="1" applyBorder="1" applyAlignment="1">
      <alignment horizontal="right" vertical="center" wrapText="1"/>
    </xf>
    <xf numFmtId="0" fontId="9" fillId="0" borderId="9" xfId="0" applyFont="1" applyBorder="1" applyAlignment="1">
      <alignment horizontal="right" vertical="center" wrapText="1"/>
    </xf>
    <xf numFmtId="0" fontId="0" fillId="0" borderId="0" xfId="0" applyBorder="1" applyAlignment="1">
      <alignment horizontal="center" vertical="center" wrapText="1"/>
    </xf>
    <xf numFmtId="166" fontId="6" fillId="0" borderId="1" xfId="0" applyNumberFormat="1" applyFont="1" applyFill="1" applyBorder="1" applyAlignment="1">
      <alignment horizontal="left" vertical="center" wrapText="1"/>
    </xf>
    <xf numFmtId="0" fontId="9" fillId="0" borderId="0" xfId="0" applyFont="1" applyFill="1" applyBorder="1" applyAlignment="1">
      <alignment horizontal="right" vertical="center" wrapText="1"/>
    </xf>
    <xf numFmtId="0" fontId="3" fillId="0" borderId="0" xfId="0" applyFont="1"/>
    <xf numFmtId="0" fontId="9" fillId="0" borderId="0" xfId="0" applyFont="1" applyBorder="1" applyAlignment="1">
      <alignment horizontal="right" vertical="center" wrapText="1"/>
    </xf>
    <xf numFmtId="0" fontId="4" fillId="0" borderId="0" xfId="0" applyFont="1" applyAlignment="1">
      <alignment vertical="center" wrapText="1"/>
    </xf>
    <xf numFmtId="0" fontId="9" fillId="0" borderId="9" xfId="0" applyFont="1" applyBorder="1" applyAlignment="1">
      <alignment vertical="center" wrapText="1"/>
    </xf>
    <xf numFmtId="0" fontId="9" fillId="0" borderId="0" xfId="0" applyFont="1" applyBorder="1" applyAlignment="1">
      <alignment horizontal="right" vertical="center" wrapText="1"/>
    </xf>
    <xf numFmtId="0" fontId="9" fillId="0" borderId="9" xfId="0" applyFont="1" applyBorder="1" applyAlignment="1">
      <alignment horizontal="right" vertical="center" wrapText="1"/>
    </xf>
    <xf numFmtId="0" fontId="9" fillId="0" borderId="0" xfId="0" applyFont="1" applyBorder="1" applyAlignment="1">
      <alignment horizontal="right" vertical="center" wrapText="1"/>
    </xf>
    <xf numFmtId="0" fontId="7" fillId="0" borderId="15" xfId="0" applyFont="1" applyBorder="1" applyAlignment="1">
      <alignment horizontal="center" vertical="center"/>
    </xf>
    <xf numFmtId="0" fontId="3" fillId="0" borderId="0" xfId="0" applyFont="1" applyAlignment="1">
      <alignment vertical="center"/>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0" fontId="9" fillId="0" borderId="0"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6" fillId="0" borderId="0" xfId="0" applyFont="1" applyBorder="1" applyAlignment="1">
      <alignment horizontal="center" vertical="center" wrapText="1"/>
    </xf>
    <xf numFmtId="0" fontId="9" fillId="0" borderId="0" xfId="0" applyFont="1" applyFill="1" applyBorder="1" applyAlignment="1">
      <alignment horizontal="right" vertical="center" wrapText="1"/>
    </xf>
    <xf numFmtId="0" fontId="3" fillId="0" borderId="13" xfId="0" applyFont="1" applyFill="1" applyBorder="1" applyAlignment="1">
      <alignment horizontal="right" vertical="center" wrapText="1"/>
    </xf>
    <xf numFmtId="3" fontId="6" fillId="0" borderId="13" xfId="0" applyNumberFormat="1" applyFont="1" applyBorder="1" applyAlignment="1">
      <alignment horizontal="right" vertical="center" wrapText="1"/>
    </xf>
    <xf numFmtId="166" fontId="18" fillId="0" borderId="0" xfId="0" applyNumberFormat="1" applyFont="1"/>
    <xf numFmtId="3" fontId="3" fillId="0" borderId="23" xfId="0" applyNumberFormat="1" applyFont="1" applyBorder="1" applyAlignment="1">
      <alignment vertical="center"/>
    </xf>
    <xf numFmtId="0" fontId="3" fillId="0" borderId="15" xfId="0" applyFont="1" applyBorder="1" applyAlignment="1">
      <alignment vertical="center" wrapText="1"/>
    </xf>
    <xf numFmtId="164" fontId="3" fillId="0" borderId="0" xfId="0" applyNumberFormat="1" applyFont="1" applyAlignment="1">
      <alignment vertical="center"/>
    </xf>
    <xf numFmtId="164" fontId="3" fillId="0" borderId="15" xfId="0" applyNumberFormat="1" applyFont="1" applyBorder="1" applyAlignment="1">
      <alignment horizontal="center" vertical="center"/>
    </xf>
    <xf numFmtId="0" fontId="4" fillId="0" borderId="0" xfId="0" applyFont="1" applyFill="1" applyBorder="1" applyAlignment="1">
      <alignment horizontal="right" vertical="center" wrapText="1"/>
    </xf>
    <xf numFmtId="165" fontId="6" fillId="0" borderId="4" xfId="0" applyNumberFormat="1" applyFont="1" applyBorder="1" applyAlignment="1">
      <alignment horizontal="right" vertical="center"/>
    </xf>
    <xf numFmtId="165" fontId="6" fillId="0" borderId="13" xfId="1" applyNumberFormat="1" applyFont="1" applyBorder="1" applyAlignment="1">
      <alignment vertical="center" wrapText="1"/>
    </xf>
    <xf numFmtId="0" fontId="9" fillId="0" borderId="0" xfId="0" applyFont="1" applyBorder="1" applyAlignment="1">
      <alignment horizontal="right" vertical="center" wrapText="1"/>
    </xf>
    <xf numFmtId="0" fontId="4" fillId="0" borderId="2" xfId="0" applyFont="1" applyBorder="1" applyAlignment="1">
      <alignment horizontal="right" vertical="center" wrapText="1"/>
    </xf>
    <xf numFmtId="0" fontId="24" fillId="8" borderId="12"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9" fillId="0" borderId="0" xfId="0" applyFont="1" applyBorder="1" applyAlignment="1">
      <alignment horizontal="right" vertical="center" wrapText="1"/>
    </xf>
    <xf numFmtId="0" fontId="0" fillId="0" borderId="0" xfId="0" applyAlignment="1">
      <alignment horizontal="center" vertical="center" wrapText="1"/>
    </xf>
    <xf numFmtId="0" fontId="9" fillId="0" borderId="0" xfId="0" applyFont="1" applyFill="1" applyBorder="1" applyAlignment="1">
      <alignment horizontal="right" vertical="center" wrapText="1"/>
    </xf>
    <xf numFmtId="0" fontId="9" fillId="0" borderId="0" xfId="0" applyFont="1" applyBorder="1" applyAlignment="1">
      <alignment vertical="center" wrapText="1" readingOrder="2"/>
    </xf>
    <xf numFmtId="0" fontId="0" fillId="0" borderId="0" xfId="0" applyBorder="1" applyAlignment="1">
      <alignment vertical="center" readingOrder="2"/>
    </xf>
    <xf numFmtId="0" fontId="7" fillId="0" borderId="0" xfId="0" applyFont="1" applyBorder="1" applyAlignment="1">
      <alignment vertical="center" readingOrder="2"/>
    </xf>
    <xf numFmtId="0" fontId="9" fillId="0" borderId="0" xfId="0" applyFont="1" applyBorder="1" applyAlignment="1">
      <alignment horizontal="right" vertical="center" wrapText="1"/>
    </xf>
    <xf numFmtId="0" fontId="12" fillId="0" borderId="0" xfId="0" applyFont="1" applyFill="1" applyBorder="1" applyAlignment="1">
      <alignment horizontal="right" vertical="center" wrapText="1" readingOrder="2"/>
    </xf>
    <xf numFmtId="0" fontId="0" fillId="0" borderId="0" xfId="0" applyAlignment="1">
      <alignment horizontal="center" vertical="center" wrapText="1"/>
    </xf>
    <xf numFmtId="0" fontId="9" fillId="11" borderId="5" xfId="0" applyFont="1" applyFill="1" applyBorder="1" applyAlignment="1">
      <alignment horizontal="right" vertical="center"/>
    </xf>
    <xf numFmtId="0" fontId="9" fillId="11" borderId="5" xfId="0" applyFont="1" applyFill="1" applyBorder="1" applyAlignment="1">
      <alignment horizontal="right" vertical="center" wrapText="1"/>
    </xf>
    <xf numFmtId="0" fontId="6" fillId="11" borderId="5" xfId="0" applyFont="1" applyFill="1" applyBorder="1" applyAlignment="1">
      <alignment horizontal="right" vertical="center" wrapText="1"/>
    </xf>
    <xf numFmtId="0" fontId="14" fillId="11" borderId="5" xfId="0" applyFont="1" applyFill="1" applyBorder="1" applyAlignment="1">
      <alignment horizontal="right" vertical="center" wrapText="1"/>
    </xf>
    <xf numFmtId="0" fontId="3" fillId="11" borderId="13" xfId="0" applyFont="1" applyFill="1" applyBorder="1" applyAlignment="1">
      <alignment horizontal="right" vertical="center" wrapText="1"/>
    </xf>
    <xf numFmtId="3" fontId="6" fillId="11" borderId="13" xfId="0" applyNumberFormat="1" applyFont="1" applyFill="1" applyBorder="1" applyAlignment="1">
      <alignment horizontal="left" vertical="center" wrapText="1"/>
    </xf>
    <xf numFmtId="0" fontId="0" fillId="11" borderId="0" xfId="0" applyFill="1"/>
    <xf numFmtId="0" fontId="6" fillId="11" borderId="13" xfId="0" applyFont="1" applyFill="1" applyBorder="1" applyAlignment="1">
      <alignment horizontal="left" vertical="center" wrapText="1"/>
    </xf>
    <xf numFmtId="0" fontId="6" fillId="11" borderId="13" xfId="0" applyFont="1" applyFill="1" applyBorder="1" applyAlignment="1">
      <alignment vertical="center" wrapText="1"/>
    </xf>
    <xf numFmtId="3" fontId="6" fillId="11" borderId="13" xfId="0" applyNumberFormat="1" applyFont="1" applyFill="1" applyBorder="1" applyAlignment="1">
      <alignment vertical="center" wrapText="1"/>
    </xf>
    <xf numFmtId="3" fontId="3" fillId="11" borderId="13" xfId="0" applyNumberFormat="1" applyFont="1" applyFill="1" applyBorder="1" applyAlignment="1">
      <alignment horizontal="right" vertical="center" wrapText="1"/>
    </xf>
    <xf numFmtId="0" fontId="6" fillId="11" borderId="13" xfId="0" applyFont="1" applyFill="1" applyBorder="1" applyAlignment="1">
      <alignment horizontal="right" vertical="center" wrapText="1"/>
    </xf>
    <xf numFmtId="0" fontId="0" fillId="11" borderId="0" xfId="0" applyFill="1" applyBorder="1"/>
    <xf numFmtId="3" fontId="6" fillId="11" borderId="7" xfId="0" applyNumberFormat="1" applyFont="1" applyFill="1" applyBorder="1" applyAlignment="1">
      <alignment horizontal="left" vertical="center" wrapText="1"/>
    </xf>
    <xf numFmtId="3" fontId="6" fillId="11" borderId="13" xfId="0" applyNumberFormat="1" applyFont="1" applyFill="1" applyBorder="1" applyAlignment="1">
      <alignment horizontal="right" vertical="center" wrapText="1"/>
    </xf>
    <xf numFmtId="0" fontId="3" fillId="11" borderId="13" xfId="0" applyFont="1" applyFill="1" applyBorder="1" applyAlignment="1">
      <alignment vertical="center" wrapText="1"/>
    </xf>
    <xf numFmtId="37" fontId="6" fillId="11" borderId="13" xfId="0" applyNumberFormat="1" applyFont="1" applyFill="1" applyBorder="1" applyAlignment="1">
      <alignment horizontal="left" vertical="center" wrapText="1"/>
    </xf>
    <xf numFmtId="165" fontId="6" fillId="11" borderId="13" xfId="0" applyNumberFormat="1" applyFont="1" applyFill="1" applyBorder="1" applyAlignment="1">
      <alignment vertical="center" wrapText="1"/>
    </xf>
    <xf numFmtId="165" fontId="6" fillId="11" borderId="13" xfId="0" applyNumberFormat="1" applyFont="1" applyFill="1" applyBorder="1" applyAlignment="1">
      <alignment horizontal="left" vertical="center" wrapText="1"/>
    </xf>
    <xf numFmtId="165" fontId="6" fillId="11" borderId="7" xfId="0" applyNumberFormat="1" applyFont="1" applyFill="1" applyBorder="1" applyAlignment="1">
      <alignment horizontal="left" vertical="center" wrapText="1"/>
    </xf>
    <xf numFmtId="0" fontId="12" fillId="11" borderId="0" xfId="0" applyFont="1" applyFill="1" applyBorder="1" applyAlignment="1">
      <alignment horizontal="right" vertical="center" wrapText="1" readingOrder="2"/>
    </xf>
    <xf numFmtId="0" fontId="14" fillId="11" borderId="9" xfId="0" applyFont="1" applyFill="1" applyBorder="1" applyAlignment="1">
      <alignment horizontal="right" vertical="center" wrapText="1"/>
    </xf>
    <xf numFmtId="3" fontId="0" fillId="11" borderId="0" xfId="0" applyNumberFormat="1" applyFill="1"/>
    <xf numFmtId="3" fontId="6" fillId="11" borderId="13" xfId="1" applyNumberFormat="1" applyFont="1" applyFill="1" applyBorder="1" applyAlignment="1">
      <alignment vertical="center" wrapText="1"/>
    </xf>
    <xf numFmtId="165" fontId="6" fillId="11" borderId="13" xfId="1" applyNumberFormat="1" applyFont="1" applyFill="1" applyBorder="1" applyAlignment="1">
      <alignment vertical="center" wrapText="1"/>
    </xf>
    <xf numFmtId="3" fontId="3" fillId="11" borderId="15" xfId="0" applyNumberFormat="1" applyFont="1" applyFill="1" applyBorder="1"/>
    <xf numFmtId="164" fontId="3" fillId="11" borderId="15" xfId="0" applyNumberFormat="1" applyFont="1" applyFill="1" applyBorder="1" applyAlignment="1">
      <alignment horizontal="center" vertical="center"/>
    </xf>
    <xf numFmtId="0" fontId="3" fillId="11" borderId="5" xfId="0" applyFont="1" applyFill="1" applyBorder="1" applyAlignment="1">
      <alignment horizontal="right" vertical="center" wrapText="1"/>
    </xf>
    <xf numFmtId="164" fontId="3" fillId="11" borderId="0" xfId="0" applyNumberFormat="1" applyFont="1" applyFill="1" applyAlignment="1">
      <alignment vertical="center"/>
    </xf>
    <xf numFmtId="164" fontId="6" fillId="11" borderId="13" xfId="0" applyNumberFormat="1" applyFont="1" applyFill="1" applyBorder="1" applyAlignment="1">
      <alignment horizontal="left" vertical="center" wrapText="1"/>
    </xf>
    <xf numFmtId="37" fontId="6" fillId="11" borderId="13" xfId="1" applyNumberFormat="1" applyFont="1" applyFill="1" applyBorder="1" applyAlignment="1">
      <alignment vertical="center" wrapText="1"/>
    </xf>
    <xf numFmtId="164" fontId="6" fillId="11" borderId="13" xfId="1" applyNumberFormat="1" applyFont="1" applyFill="1" applyBorder="1" applyAlignment="1">
      <alignment vertical="center" wrapText="1"/>
    </xf>
    <xf numFmtId="3" fontId="6" fillId="11" borderId="0" xfId="0" applyNumberFormat="1" applyFont="1" applyFill="1" applyBorder="1" applyAlignment="1">
      <alignment vertical="center" wrapText="1"/>
    </xf>
    <xf numFmtId="0" fontId="3" fillId="11" borderId="5" xfId="0" applyFont="1" applyFill="1" applyBorder="1" applyAlignment="1">
      <alignment horizontal="left" vertical="center" wrapText="1"/>
    </xf>
    <xf numFmtId="3" fontId="25" fillId="11" borderId="13" xfId="0" applyNumberFormat="1" applyFont="1" applyFill="1" applyBorder="1" applyAlignment="1">
      <alignment vertical="center" wrapText="1"/>
    </xf>
    <xf numFmtId="0" fontId="20" fillId="12" borderId="10" xfId="0" applyFont="1" applyFill="1" applyBorder="1" applyAlignment="1">
      <alignment horizontal="right" vertical="center" wrapText="1"/>
    </xf>
    <xf numFmtId="0" fontId="20" fillId="12" borderId="10" xfId="0" applyFont="1" applyFill="1" applyBorder="1" applyAlignment="1">
      <alignment vertical="center" wrapText="1"/>
    </xf>
    <xf numFmtId="0" fontId="20" fillId="12" borderId="6" xfId="0" applyFont="1" applyFill="1" applyBorder="1" applyAlignment="1">
      <alignment horizontal="center" vertical="center" wrapText="1"/>
    </xf>
    <xf numFmtId="0" fontId="9" fillId="12" borderId="9" xfId="0" applyFont="1" applyFill="1" applyBorder="1" applyAlignment="1">
      <alignment horizontal="right" vertical="center" wrapText="1"/>
    </xf>
    <xf numFmtId="0" fontId="9" fillId="12" borderId="0" xfId="0" applyFont="1" applyFill="1" applyBorder="1" applyAlignment="1">
      <alignment horizontal="center" vertical="center" wrapText="1"/>
    </xf>
    <xf numFmtId="0" fontId="14" fillId="12" borderId="9" xfId="0" applyFont="1" applyFill="1" applyBorder="1" applyAlignment="1">
      <alignment horizontal="right" vertical="center" wrapText="1"/>
    </xf>
    <xf numFmtId="0" fontId="3" fillId="12" borderId="0" xfId="0" applyFont="1" applyFill="1" applyBorder="1" applyAlignment="1">
      <alignment vertical="center" wrapText="1"/>
    </xf>
    <xf numFmtId="0" fontId="3" fillId="12" borderId="9" xfId="0" applyFont="1" applyFill="1" applyBorder="1" applyAlignment="1">
      <alignment vertical="center" wrapText="1"/>
    </xf>
    <xf numFmtId="0" fontId="23" fillId="12" borderId="0" xfId="0" applyFont="1" applyFill="1"/>
    <xf numFmtId="0" fontId="20" fillId="13" borderId="10" xfId="0" applyFont="1" applyFill="1" applyBorder="1" applyAlignment="1">
      <alignment vertical="center" wrapText="1" readingOrder="2"/>
    </xf>
    <xf numFmtId="0" fontId="6" fillId="11" borderId="13" xfId="1" applyFont="1" applyFill="1" applyBorder="1" applyAlignment="1">
      <alignment vertical="center" wrapText="1"/>
    </xf>
    <xf numFmtId="0" fontId="3" fillId="12" borderId="10" xfId="1" applyFont="1" applyFill="1" applyBorder="1" applyAlignment="1">
      <alignment vertical="center" wrapText="1"/>
    </xf>
    <xf numFmtId="0" fontId="20" fillId="12" borderId="10" xfId="1" applyFont="1" applyFill="1" applyBorder="1" applyAlignment="1">
      <alignment vertical="center" wrapText="1"/>
    </xf>
    <xf numFmtId="0" fontId="0" fillId="12" borderId="0" xfId="0" applyFill="1"/>
    <xf numFmtId="0" fontId="20" fillId="12" borderId="6" xfId="1" applyFont="1" applyFill="1" applyBorder="1" applyAlignment="1">
      <alignment vertical="center" wrapText="1"/>
    </xf>
    <xf numFmtId="0" fontId="3" fillId="12" borderId="10" xfId="1" applyFont="1" applyFill="1" applyBorder="1" applyAlignment="1">
      <alignment horizontal="center" vertical="center" wrapText="1"/>
    </xf>
    <xf numFmtId="0" fontId="20" fillId="12" borderId="6" xfId="1" applyFont="1" applyFill="1" applyBorder="1" applyAlignment="1">
      <alignment horizontal="right" vertical="center" wrapText="1"/>
    </xf>
    <xf numFmtId="0" fontId="20" fillId="12" borderId="10" xfId="1" applyFont="1" applyFill="1" applyBorder="1" applyAlignment="1">
      <alignment horizontal="right" vertical="center" wrapText="1"/>
    </xf>
    <xf numFmtId="0" fontId="24" fillId="12" borderId="10" xfId="0" applyFont="1" applyFill="1" applyBorder="1" applyAlignment="1">
      <alignment horizontal="center" vertical="center" wrapText="1"/>
    </xf>
    <xf numFmtId="0" fontId="21" fillId="12" borderId="10" xfId="0" applyFont="1" applyFill="1" applyBorder="1" applyAlignment="1">
      <alignment horizontal="center" vertical="center" wrapText="1"/>
    </xf>
    <xf numFmtId="0" fontId="4" fillId="0" borderId="2" xfId="0" applyFont="1" applyBorder="1" applyAlignment="1">
      <alignment horizontal="right" vertical="center" wrapText="1"/>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0" fontId="20" fillId="12" borderId="6" xfId="0" applyFont="1" applyFill="1" applyBorder="1" applyAlignment="1">
      <alignment horizontal="center" vertical="center" wrapText="1"/>
    </xf>
    <xf numFmtId="0" fontId="20" fillId="12" borderId="9" xfId="0" applyFont="1" applyFill="1" applyBorder="1" applyAlignment="1">
      <alignment horizontal="center" vertical="center" wrapText="1"/>
    </xf>
    <xf numFmtId="0" fontId="9" fillId="0" borderId="0" xfId="0" applyFont="1" applyBorder="1" applyAlignment="1">
      <alignment horizontal="right" vertical="center" wrapText="1"/>
    </xf>
    <xf numFmtId="0" fontId="12" fillId="0" borderId="0" xfId="0" applyFont="1" applyFill="1" applyBorder="1" applyAlignment="1">
      <alignment horizontal="right" vertical="center" wrapText="1" readingOrder="2"/>
    </xf>
    <xf numFmtId="0" fontId="0" fillId="0" borderId="0" xfId="0" applyAlignment="1">
      <alignment horizontal="center" vertical="center" wrapText="1"/>
    </xf>
    <xf numFmtId="0" fontId="4" fillId="4" borderId="0" xfId="0" applyFont="1" applyFill="1" applyBorder="1" applyAlignment="1">
      <alignment horizontal="center" vertical="center" wrapText="1"/>
    </xf>
    <xf numFmtId="0" fontId="20" fillId="12" borderId="6" xfId="0" applyFont="1" applyFill="1" applyBorder="1" applyAlignment="1">
      <alignment vertical="center" wrapText="1"/>
    </xf>
    <xf numFmtId="0" fontId="20" fillId="12" borderId="9" xfId="0" applyFont="1" applyFill="1" applyBorder="1" applyAlignment="1">
      <alignment vertical="center" wrapText="1"/>
    </xf>
    <xf numFmtId="0" fontId="9" fillId="0" borderId="0" xfId="0" applyFont="1" applyBorder="1" applyAlignment="1">
      <alignment horizontal="right" vertical="center" wrapText="1" readingOrder="2"/>
    </xf>
    <xf numFmtId="0" fontId="4" fillId="0" borderId="16" xfId="0" applyFont="1" applyBorder="1" applyAlignment="1">
      <alignment horizontal="center" vertical="center"/>
    </xf>
    <xf numFmtId="0" fontId="3" fillId="0" borderId="0" xfId="0" applyFont="1" applyBorder="1" applyAlignment="1">
      <alignment horizontal="center" vertical="center"/>
    </xf>
    <xf numFmtId="2" fontId="6" fillId="11" borderId="0" xfId="0" applyNumberFormat="1" applyFont="1" applyFill="1" applyBorder="1" applyAlignment="1">
      <alignment horizontal="left" vertical="center" wrapText="1"/>
    </xf>
    <xf numFmtId="0" fontId="9" fillId="0" borderId="0" xfId="0" applyFont="1" applyFill="1" applyBorder="1" applyAlignment="1">
      <alignment horizontal="right" vertical="center" wrapText="1"/>
    </xf>
    <xf numFmtId="0" fontId="6" fillId="0" borderId="12" xfId="0" applyFont="1" applyFill="1" applyBorder="1" applyAlignment="1">
      <alignment vertical="center" wrapText="1"/>
    </xf>
    <xf numFmtId="0" fontId="6" fillId="0" borderId="12" xfId="0" applyFont="1" applyBorder="1" applyAlignment="1">
      <alignment horizontal="right" vertical="center" wrapText="1"/>
    </xf>
    <xf numFmtId="0" fontId="6" fillId="0" borderId="6" xfId="0" applyFont="1" applyBorder="1" applyAlignment="1">
      <alignment horizontal="right" vertical="center" wrapText="1"/>
    </xf>
    <xf numFmtId="0" fontId="6" fillId="0" borderId="1" xfId="0" applyFont="1" applyBorder="1" applyAlignment="1">
      <alignment horizontal="right" vertical="center" wrapText="1"/>
    </xf>
    <xf numFmtId="0" fontId="9" fillId="0" borderId="0" xfId="0" applyFont="1" applyBorder="1" applyAlignment="1">
      <alignment horizontal="right" vertical="center" wrapText="1" readingOrder="2"/>
    </xf>
    <xf numFmtId="165" fontId="6" fillId="0" borderId="3" xfId="0" applyNumberFormat="1" applyFont="1" applyFill="1" applyBorder="1" applyAlignment="1">
      <alignment horizontal="left" vertical="center" wrapText="1"/>
    </xf>
    <xf numFmtId="0" fontId="3" fillId="0" borderId="0" xfId="0" applyFont="1" applyAlignment="1">
      <alignment horizontal="center" vertical="center"/>
    </xf>
    <xf numFmtId="3" fontId="3" fillId="0" borderId="0" xfId="0" applyNumberFormat="1" applyFont="1" applyAlignment="1">
      <alignment horizontal="center" vertical="center"/>
    </xf>
    <xf numFmtId="0" fontId="12" fillId="0" borderId="0" xfId="0" applyFont="1" applyFill="1" applyBorder="1" applyAlignment="1">
      <alignment horizontal="right" vertical="center" wrapText="1" readingOrder="2"/>
    </xf>
    <xf numFmtId="0" fontId="7" fillId="0" borderId="15" xfId="0" applyFont="1" applyBorder="1" applyAlignment="1">
      <alignment horizontal="center" vertical="center"/>
    </xf>
    <xf numFmtId="0" fontId="7" fillId="11" borderId="17" xfId="0" applyFont="1" applyFill="1" applyBorder="1" applyAlignment="1"/>
    <xf numFmtId="3" fontId="6" fillId="4" borderId="1" xfId="0" applyNumberFormat="1" applyFont="1" applyFill="1" applyBorder="1" applyAlignment="1">
      <alignment horizontal="center" vertical="center" wrapText="1"/>
    </xf>
    <xf numFmtId="3" fontId="6" fillId="4" borderId="8" xfId="0" applyNumberFormat="1" applyFont="1" applyFill="1" applyBorder="1" applyAlignment="1">
      <alignment horizontal="center" vertical="center" wrapText="1"/>
    </xf>
    <xf numFmtId="3" fontId="6" fillId="4" borderId="13" xfId="0" applyNumberFormat="1" applyFont="1" applyFill="1" applyBorder="1" applyAlignment="1">
      <alignment horizontal="center" vertical="center" wrapText="1"/>
    </xf>
    <xf numFmtId="3" fontId="6" fillId="11" borderId="13" xfId="0" applyNumberFormat="1" applyFont="1" applyFill="1" applyBorder="1" applyAlignment="1">
      <alignment horizontal="center" vertical="center" wrapText="1"/>
    </xf>
    <xf numFmtId="3" fontId="6" fillId="4" borderId="0" xfId="0" applyNumberFormat="1" applyFont="1" applyFill="1" applyBorder="1" applyAlignment="1">
      <alignment horizontal="center" vertical="center" wrapText="1"/>
    </xf>
    <xf numFmtId="3" fontId="6" fillId="4" borderId="3" xfId="0" applyNumberFormat="1" applyFont="1" applyFill="1" applyBorder="1" applyAlignment="1">
      <alignment horizontal="center" vertical="center" wrapText="1"/>
    </xf>
    <xf numFmtId="166" fontId="6" fillId="0" borderId="1" xfId="0" applyNumberFormat="1" applyFont="1" applyFill="1" applyBorder="1" applyAlignment="1">
      <alignment vertical="center" wrapText="1"/>
    </xf>
    <xf numFmtId="166" fontId="6" fillId="0" borderId="0" xfId="0" applyNumberFormat="1" applyFont="1" applyFill="1" applyBorder="1" applyAlignment="1">
      <alignment horizontal="left" vertical="center" wrapText="1"/>
    </xf>
    <xf numFmtId="0" fontId="12" fillId="0" borderId="0" xfId="0" applyFont="1" applyFill="1" applyBorder="1" applyAlignment="1">
      <alignment horizontal="right" vertical="center" wrapText="1" readingOrder="2"/>
    </xf>
    <xf numFmtId="0" fontId="9" fillId="0" borderId="0" xfId="0" applyFont="1" applyFill="1" applyBorder="1" applyAlignment="1">
      <alignment horizontal="right" vertical="center" wrapText="1"/>
    </xf>
    <xf numFmtId="37" fontId="6" fillId="0" borderId="1" xfId="0" applyNumberFormat="1" applyFont="1" applyFill="1" applyBorder="1" applyAlignment="1">
      <alignment vertical="center" wrapText="1"/>
    </xf>
    <xf numFmtId="0" fontId="20" fillId="12" borderId="6" xfId="0" applyFont="1" applyFill="1" applyBorder="1" applyAlignment="1">
      <alignment horizontal="right" vertical="center" wrapText="1"/>
    </xf>
    <xf numFmtId="0" fontId="20" fillId="12" borderId="9" xfId="0" applyFont="1" applyFill="1" applyBorder="1" applyAlignment="1">
      <alignment horizontal="right" vertical="center" wrapText="1"/>
    </xf>
    <xf numFmtId="0" fontId="20" fillId="12" borderId="0" xfId="0" applyFont="1" applyFill="1" applyBorder="1" applyAlignment="1">
      <alignment horizontal="right" vertical="center" wrapText="1"/>
    </xf>
    <xf numFmtId="0" fontId="9" fillId="0" borderId="0" xfId="0" applyFont="1" applyBorder="1" applyAlignment="1">
      <alignment horizontal="right" vertical="center" wrapText="1"/>
    </xf>
    <xf numFmtId="0" fontId="3" fillId="11" borderId="13"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9" fillId="0" borderId="0" xfId="0" applyFont="1" applyBorder="1" applyAlignment="1">
      <alignment horizontal="right" vertical="center" wrapText="1"/>
    </xf>
    <xf numFmtId="0" fontId="3" fillId="0" borderId="0" xfId="0" applyFont="1" applyFill="1" applyBorder="1" applyAlignment="1">
      <alignment horizontal="center" vertical="center" wrapText="1"/>
    </xf>
    <xf numFmtId="3" fontId="6" fillId="0" borderId="3" xfId="0" applyNumberFormat="1" applyFont="1" applyBorder="1" applyAlignment="1">
      <alignment horizontal="right" vertical="center" wrapText="1"/>
    </xf>
    <xf numFmtId="0" fontId="9" fillId="0" borderId="0" xfId="0" applyFont="1" applyBorder="1" applyAlignment="1">
      <alignment horizontal="right" vertical="center" wrapText="1"/>
    </xf>
    <xf numFmtId="3" fontId="6" fillId="0" borderId="0" xfId="0" applyNumberFormat="1" applyFont="1" applyFill="1" applyBorder="1" applyAlignment="1">
      <alignment horizontal="right" vertical="center" wrapText="1"/>
    </xf>
    <xf numFmtId="3" fontId="6" fillId="0" borderId="0" xfId="0" applyNumberFormat="1" applyFont="1" applyBorder="1" applyAlignment="1">
      <alignment horizontal="right" vertical="center" wrapText="1"/>
    </xf>
    <xf numFmtId="0" fontId="20" fillId="12" borderId="10" xfId="0" applyFont="1" applyFill="1" applyBorder="1" applyAlignment="1">
      <alignment horizontal="right" vertical="center" wrapText="1"/>
    </xf>
    <xf numFmtId="0" fontId="9" fillId="0" borderId="11" xfId="0" applyFont="1" applyBorder="1" applyAlignment="1">
      <alignment horizontal="right" vertical="center" wrapText="1"/>
    </xf>
    <xf numFmtId="0" fontId="9" fillId="0" borderId="0" xfId="0" applyFont="1" applyFill="1" applyBorder="1" applyAlignment="1">
      <alignment horizontal="right" vertical="center" wrapText="1"/>
    </xf>
    <xf numFmtId="0" fontId="3" fillId="4" borderId="8" xfId="0" applyFont="1" applyFill="1" applyBorder="1" applyAlignment="1">
      <alignment horizontal="right" vertical="center" wrapText="1"/>
    </xf>
    <xf numFmtId="0" fontId="6" fillId="0" borderId="3" xfId="1" applyFont="1" applyFill="1" applyBorder="1" applyAlignment="1">
      <alignment horizontal="center" vertical="center" wrapText="1"/>
    </xf>
    <xf numFmtId="0" fontId="37" fillId="0" borderId="0" xfId="0" applyFont="1" applyFill="1" applyBorder="1" applyAlignment="1">
      <alignment horizontal="center" vertical="center" wrapText="1"/>
    </xf>
    <xf numFmtId="0" fontId="25" fillId="0" borderId="0" xfId="0" applyFont="1" applyBorder="1" applyAlignment="1">
      <alignment horizontal="center" vertical="center" wrapText="1"/>
    </xf>
    <xf numFmtId="164" fontId="25" fillId="0" borderId="0" xfId="0" applyNumberFormat="1" applyFont="1" applyBorder="1" applyAlignment="1">
      <alignment horizontal="center" vertical="center" wrapText="1"/>
    </xf>
    <xf numFmtId="3" fontId="6" fillId="4" borderId="6" xfId="0" applyNumberFormat="1" applyFont="1" applyFill="1" applyBorder="1" applyAlignment="1">
      <alignment horizontal="left" vertical="center" wrapText="1"/>
    </xf>
    <xf numFmtId="165" fontId="6" fillId="4" borderId="6" xfId="0" applyNumberFormat="1" applyFont="1" applyFill="1" applyBorder="1" applyAlignment="1">
      <alignment horizontal="left" vertical="center" wrapText="1"/>
    </xf>
    <xf numFmtId="165" fontId="6" fillId="4" borderId="8" xfId="0" applyNumberFormat="1" applyFont="1" applyFill="1" applyBorder="1" applyAlignment="1">
      <alignment vertical="center" wrapText="1"/>
    </xf>
    <xf numFmtId="0" fontId="9" fillId="0" borderId="11" xfId="0" applyFont="1" applyBorder="1" applyAlignment="1">
      <alignment horizontal="right" vertical="center" wrapText="1"/>
    </xf>
    <xf numFmtId="0" fontId="9" fillId="0" borderId="0" xfId="0" applyFont="1" applyFill="1" applyBorder="1" applyAlignment="1">
      <alignment horizontal="right" vertical="center" wrapText="1" readingOrder="2"/>
    </xf>
    <xf numFmtId="0" fontId="9" fillId="0" borderId="0" xfId="0" applyFont="1" applyFill="1" applyBorder="1" applyAlignment="1">
      <alignment horizontal="right" vertical="center" wrapText="1"/>
    </xf>
    <xf numFmtId="0" fontId="3" fillId="14" borderId="23" xfId="0" applyFont="1" applyFill="1" applyBorder="1" applyAlignment="1">
      <alignment vertical="center"/>
    </xf>
    <xf numFmtId="0" fontId="28" fillId="4" borderId="8" xfId="0" applyFont="1" applyFill="1" applyBorder="1" applyAlignment="1">
      <alignment horizontal="right" vertical="center" wrapText="1"/>
    </xf>
    <xf numFmtId="0" fontId="3" fillId="4" borderId="0" xfId="1" applyFont="1" applyFill="1" applyBorder="1" applyAlignment="1">
      <alignment horizontal="right" vertical="center" wrapText="1"/>
    </xf>
    <xf numFmtId="0" fontId="3" fillId="4" borderId="3" xfId="1" applyFont="1" applyFill="1" applyBorder="1" applyAlignment="1">
      <alignment horizontal="justify" vertical="center" wrapText="1"/>
    </xf>
    <xf numFmtId="0" fontId="3" fillId="4" borderId="3" xfId="1" applyFont="1" applyFill="1" applyBorder="1" applyAlignment="1">
      <alignment horizontal="right" vertical="center" wrapText="1"/>
    </xf>
    <xf numFmtId="0" fontId="3" fillId="4" borderId="8" xfId="1" applyFont="1" applyFill="1" applyBorder="1" applyAlignment="1">
      <alignment horizontal="right" vertical="center" wrapText="1"/>
    </xf>
    <xf numFmtId="3" fontId="6" fillId="0" borderId="13" xfId="0" applyNumberFormat="1" applyFont="1" applyFill="1" applyBorder="1" applyAlignment="1">
      <alignment horizontal="right" vertical="center" wrapText="1"/>
    </xf>
    <xf numFmtId="164" fontId="6" fillId="0" borderId="11" xfId="1" applyNumberFormat="1" applyFont="1" applyBorder="1" applyAlignment="1">
      <alignment vertical="center" wrapText="1"/>
    </xf>
    <xf numFmtId="164" fontId="6" fillId="0" borderId="6" xfId="2" applyNumberFormat="1" applyFont="1" applyBorder="1" applyAlignment="1">
      <alignment vertical="center" wrapText="1"/>
    </xf>
    <xf numFmtId="0" fontId="9" fillId="0" borderId="0" xfId="0" applyFont="1" applyFill="1" applyBorder="1" applyAlignment="1">
      <alignment horizontal="right" vertical="center" wrapText="1"/>
    </xf>
    <xf numFmtId="164" fontId="6" fillId="4" borderId="1" xfId="1" applyNumberFormat="1" applyFont="1" applyFill="1" applyBorder="1" applyAlignment="1">
      <alignment vertical="center" wrapText="1"/>
    </xf>
    <xf numFmtId="0" fontId="9" fillId="0" borderId="0" xfId="0" applyFont="1" applyFill="1" applyBorder="1" applyAlignment="1">
      <alignment horizontal="right" vertical="center" wrapText="1"/>
    </xf>
    <xf numFmtId="0" fontId="20" fillId="12" borderId="10" xfId="0" applyFont="1" applyFill="1" applyBorder="1" applyAlignment="1">
      <alignment horizontal="right" vertical="center" wrapText="1"/>
    </xf>
    <xf numFmtId="0" fontId="3" fillId="4" borderId="0" xfId="0" applyFont="1" applyFill="1" applyBorder="1" applyAlignment="1">
      <alignment vertical="center" wrapText="1" readingOrder="2"/>
    </xf>
    <xf numFmtId="0" fontId="9" fillId="4" borderId="0" xfId="0" applyFont="1" applyFill="1" applyBorder="1" applyAlignment="1">
      <alignment vertical="center" wrapText="1"/>
    </xf>
    <xf numFmtId="0" fontId="9" fillId="0" borderId="0" xfId="0" applyFont="1" applyFill="1" applyBorder="1" applyAlignment="1">
      <alignment vertical="center" wrapText="1" readingOrder="2"/>
    </xf>
    <xf numFmtId="0" fontId="23" fillId="4" borderId="0" xfId="0" applyFont="1" applyFill="1"/>
    <xf numFmtId="0" fontId="9" fillId="0" borderId="0" xfId="0" applyFont="1" applyFill="1" applyBorder="1" applyAlignment="1">
      <alignment horizontal="right" vertical="center" wrapText="1"/>
    </xf>
    <xf numFmtId="0" fontId="20" fillId="12" borderId="10"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6" fillId="0" borderId="0" xfId="0" applyFont="1" applyBorder="1" applyAlignment="1">
      <alignment horizontal="center" vertical="center" wrapText="1"/>
    </xf>
    <xf numFmtId="0" fontId="9" fillId="0" borderId="0" xfId="0" applyFont="1" applyFill="1" applyBorder="1" applyAlignment="1">
      <alignment horizontal="right" vertical="center" wrapText="1" readingOrder="2"/>
    </xf>
    <xf numFmtId="0" fontId="9" fillId="0" borderId="11" xfId="0" applyFont="1" applyBorder="1" applyAlignment="1">
      <alignment horizontal="right" vertical="center" wrapText="1"/>
    </xf>
    <xf numFmtId="0" fontId="0" fillId="0" borderId="0" xfId="0" applyAlignment="1">
      <alignment horizontal="center" vertical="center" wrapText="1"/>
    </xf>
    <xf numFmtId="0" fontId="9" fillId="0" borderId="0" xfId="0" applyFont="1" applyFill="1" applyBorder="1" applyAlignment="1">
      <alignment horizontal="right" vertical="center" wrapText="1"/>
    </xf>
    <xf numFmtId="0" fontId="3" fillId="11" borderId="13"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4" fillId="0" borderId="2" xfId="0" applyFont="1" applyBorder="1" applyAlignment="1">
      <alignment horizontal="right" vertical="center" wrapText="1" readingOrder="1"/>
    </xf>
    <xf numFmtId="0" fontId="0" fillId="0" borderId="0" xfId="0" applyAlignment="1">
      <alignment horizontal="center" vertical="center" wrapText="1"/>
    </xf>
    <xf numFmtId="0" fontId="9" fillId="0" borderId="0" xfId="0" applyFont="1" applyFill="1" applyBorder="1" applyAlignment="1">
      <alignment horizontal="right" vertical="center" wrapText="1"/>
    </xf>
    <xf numFmtId="0" fontId="3" fillId="11" borderId="13"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20" fillId="12" borderId="6" xfId="0" applyFont="1" applyFill="1" applyBorder="1" applyAlignment="1">
      <alignment vertical="center" wrapText="1"/>
    </xf>
    <xf numFmtId="0" fontId="20" fillId="12" borderId="9" xfId="0" applyFont="1" applyFill="1" applyBorder="1" applyAlignment="1">
      <alignment vertical="center" wrapText="1"/>
    </xf>
    <xf numFmtId="0" fontId="4" fillId="0" borderId="2" xfId="0" applyFont="1" applyBorder="1" applyAlignment="1">
      <alignment horizontal="right" vertical="center" wrapText="1" readingOrder="1"/>
    </xf>
    <xf numFmtId="0" fontId="9" fillId="0" borderId="0" xfId="0" applyFont="1" applyFill="1" applyBorder="1" applyAlignment="1">
      <alignment horizontal="right" vertical="center" wrapText="1"/>
    </xf>
    <xf numFmtId="37" fontId="38" fillId="12" borderId="13" xfId="1" applyNumberFormat="1" applyFont="1" applyFill="1" applyBorder="1" applyAlignment="1">
      <alignment vertical="center" wrapText="1"/>
    </xf>
    <xf numFmtId="164" fontId="38" fillId="12" borderId="13" xfId="0" applyNumberFormat="1" applyFont="1" applyFill="1" applyBorder="1" applyAlignment="1">
      <alignment horizontal="left" vertical="center" wrapText="1"/>
    </xf>
    <xf numFmtId="0" fontId="24" fillId="4" borderId="0" xfId="1" applyFont="1" applyFill="1" applyBorder="1" applyAlignment="1">
      <alignment horizontal="right" vertical="center" wrapText="1"/>
    </xf>
    <xf numFmtId="37" fontId="38" fillId="4" borderId="0" xfId="1" applyNumberFormat="1" applyFont="1" applyFill="1" applyBorder="1" applyAlignment="1">
      <alignment vertical="center" wrapText="1"/>
    </xf>
    <xf numFmtId="164" fontId="38" fillId="4" borderId="0" xfId="0" applyNumberFormat="1" applyFont="1" applyFill="1" applyBorder="1" applyAlignment="1">
      <alignment horizontal="left" vertical="center" wrapText="1"/>
    </xf>
    <xf numFmtId="0" fontId="9" fillId="0" borderId="0" xfId="0" applyFont="1" applyFill="1" applyBorder="1" applyAlignment="1">
      <alignment horizontal="right" vertical="center" wrapText="1"/>
    </xf>
    <xf numFmtId="0" fontId="9" fillId="0" borderId="11" xfId="0" applyFont="1" applyBorder="1" applyAlignment="1">
      <alignment horizontal="right" vertical="center" wrapText="1"/>
    </xf>
    <xf numFmtId="0" fontId="10" fillId="0" borderId="11" xfId="0" applyFont="1" applyBorder="1" applyAlignment="1">
      <alignment horizontal="right" vertical="center" wrapText="1"/>
    </xf>
    <xf numFmtId="0" fontId="9" fillId="0" borderId="11" xfId="0" applyFont="1" applyBorder="1" applyAlignment="1">
      <alignment horizontal="right" vertical="center" wrapText="1"/>
    </xf>
    <xf numFmtId="0" fontId="6" fillId="0" borderId="11" xfId="0" applyFont="1" applyBorder="1" applyAlignment="1">
      <alignment vertical="center" wrapText="1"/>
    </xf>
    <xf numFmtId="0" fontId="18" fillId="0" borderId="11" xfId="0" applyFont="1" applyBorder="1" applyAlignment="1">
      <alignment horizontal="left" vertical="center"/>
    </xf>
    <xf numFmtId="0" fontId="9" fillId="0" borderId="11" xfId="1" applyFont="1" applyBorder="1" applyAlignment="1">
      <alignment vertical="center" wrapText="1"/>
    </xf>
    <xf numFmtId="0" fontId="9" fillId="0" borderId="11" xfId="1" applyFont="1" applyBorder="1" applyAlignment="1">
      <alignment horizontal="right" vertical="center" wrapText="1"/>
    </xf>
    <xf numFmtId="0" fontId="3" fillId="0" borderId="11" xfId="0" applyFont="1" applyBorder="1" applyAlignment="1">
      <alignment horizontal="right" vertical="center" wrapText="1"/>
    </xf>
    <xf numFmtId="0" fontId="35" fillId="0" borderId="11" xfId="1" applyFont="1" applyBorder="1" applyAlignment="1">
      <alignment vertical="center" wrapText="1"/>
    </xf>
    <xf numFmtId="0" fontId="35" fillId="0" borderId="11" xfId="1" applyFont="1" applyBorder="1" applyAlignment="1">
      <alignment horizontal="right" vertical="center" wrapText="1"/>
    </xf>
    <xf numFmtId="3" fontId="4" fillId="11" borderId="15" xfId="0" applyNumberFormat="1" applyFont="1" applyFill="1" applyBorder="1"/>
    <xf numFmtId="164" fontId="4" fillId="11" borderId="15" xfId="0" applyNumberFormat="1" applyFont="1" applyFill="1" applyBorder="1" applyAlignment="1">
      <alignment horizontal="center" vertical="center"/>
    </xf>
    <xf numFmtId="0" fontId="10" fillId="0" borderId="11" xfId="0" applyFont="1" applyBorder="1" applyAlignment="1">
      <alignment horizontal="right" vertical="center" wrapText="1"/>
    </xf>
    <xf numFmtId="0" fontId="9" fillId="0" borderId="0" xfId="0" applyFont="1" applyBorder="1" applyAlignment="1">
      <alignment horizontal="right" vertical="center" wrapText="1"/>
    </xf>
    <xf numFmtId="0" fontId="9" fillId="0" borderId="0" xfId="0" applyFont="1" applyBorder="1" applyAlignment="1">
      <alignment horizontal="right" vertical="center" wrapText="1" readingOrder="2"/>
    </xf>
    <xf numFmtId="0" fontId="3" fillId="11" borderId="13" xfId="0" applyFont="1" applyFill="1" applyBorder="1" applyAlignment="1">
      <alignment horizontal="right" vertical="center" wrapText="1"/>
    </xf>
    <xf numFmtId="3" fontId="6" fillId="0" borderId="3" xfId="0" applyNumberFormat="1" applyFont="1" applyBorder="1" applyAlignment="1">
      <alignment horizontal="right" vertical="center" wrapText="1"/>
    </xf>
    <xf numFmtId="0" fontId="3" fillId="0" borderId="13" xfId="0" applyFont="1" applyFill="1" applyBorder="1" applyAlignment="1">
      <alignment horizontal="right" vertical="center" wrapText="1"/>
    </xf>
    <xf numFmtId="0" fontId="6" fillId="0" borderId="11" xfId="0" applyFont="1" applyBorder="1" applyAlignment="1">
      <alignment horizontal="left" vertical="center"/>
    </xf>
    <xf numFmtId="0" fontId="12" fillId="4" borderId="0" xfId="0" applyFont="1" applyFill="1" applyBorder="1" applyAlignment="1">
      <alignment horizontal="right" vertical="center" wrapText="1" readingOrder="2"/>
    </xf>
    <xf numFmtId="0" fontId="9" fillId="0" borderId="0" xfId="0" applyFont="1" applyBorder="1" applyAlignment="1">
      <alignment horizontal="right" vertical="center" wrapText="1" readingOrder="1"/>
    </xf>
    <xf numFmtId="0" fontId="4" fillId="4" borderId="0" xfId="0" applyFont="1" applyFill="1" applyBorder="1" applyAlignment="1">
      <alignment vertical="center" wrapText="1"/>
    </xf>
    <xf numFmtId="166" fontId="0" fillId="0" borderId="0" xfId="0" applyNumberFormat="1"/>
    <xf numFmtId="164" fontId="0" fillId="0" borderId="0" xfId="0" applyNumberFormat="1"/>
    <xf numFmtId="0" fontId="0" fillId="0" borderId="15" xfId="0" applyBorder="1"/>
    <xf numFmtId="0" fontId="4" fillId="0" borderId="15" xfId="0" applyFont="1" applyBorder="1"/>
    <xf numFmtId="0" fontId="39" fillId="0" borderId="15" xfId="0" applyFont="1" applyBorder="1"/>
    <xf numFmtId="166" fontId="6" fillId="4" borderId="13" xfId="0" applyNumberFormat="1" applyFont="1" applyFill="1" applyBorder="1" applyAlignment="1">
      <alignment horizontal="left" vertical="center" wrapText="1"/>
    </xf>
    <xf numFmtId="167" fontId="6" fillId="0" borderId="1" xfId="0" applyNumberFormat="1" applyFont="1" applyFill="1" applyBorder="1" applyAlignment="1">
      <alignment horizontal="left" vertical="center" wrapText="1"/>
    </xf>
    <xf numFmtId="0" fontId="3" fillId="11" borderId="13" xfId="0" applyFont="1" applyFill="1" applyBorder="1" applyAlignment="1">
      <alignment horizontal="right" vertical="center" wrapText="1"/>
    </xf>
    <xf numFmtId="3" fontId="6" fillId="4" borderId="3" xfId="0" applyNumberFormat="1" applyFont="1" applyFill="1" applyBorder="1" applyAlignment="1">
      <alignment horizontal="right" vertical="center" wrapText="1"/>
    </xf>
    <xf numFmtId="0" fontId="6" fillId="0" borderId="13" xfId="0" applyFont="1" applyBorder="1" applyAlignment="1">
      <alignment horizontal="right" vertical="center" wrapText="1"/>
    </xf>
    <xf numFmtId="0" fontId="19" fillId="0" borderId="15" xfId="0" applyFont="1" applyBorder="1"/>
    <xf numFmtId="0" fontId="12" fillId="4" borderId="0" xfId="0" applyFont="1" applyFill="1" applyBorder="1" applyAlignment="1">
      <alignment vertical="center" wrapText="1" readingOrder="2"/>
    </xf>
    <xf numFmtId="0" fontId="3" fillId="4" borderId="3" xfId="0" applyFont="1" applyFill="1" applyBorder="1" applyAlignment="1">
      <alignment horizontal="right" vertical="center" wrapText="1" readingOrder="2"/>
    </xf>
    <xf numFmtId="0" fontId="0" fillId="0" borderId="0" xfId="0" applyAlignment="1">
      <alignment horizontal="center" vertical="center" wrapText="1"/>
    </xf>
    <xf numFmtId="0" fontId="9" fillId="0" borderId="0" xfId="0" applyFont="1" applyFill="1" applyBorder="1" applyAlignment="1">
      <alignment horizontal="right" vertical="center" wrapText="1"/>
    </xf>
    <xf numFmtId="3" fontId="6" fillId="4" borderId="3" xfId="0" applyNumberFormat="1" applyFont="1" applyFill="1" applyBorder="1" applyAlignment="1">
      <alignment horizontal="right" vertical="center" wrapText="1"/>
    </xf>
    <xf numFmtId="0" fontId="3" fillId="4" borderId="0" xfId="0" applyFont="1" applyFill="1" applyBorder="1" applyAlignment="1">
      <alignment horizontal="right" vertical="center" wrapText="1" readingOrder="2"/>
    </xf>
    <xf numFmtId="3" fontId="3" fillId="9" borderId="0" xfId="0" applyNumberFormat="1" applyFont="1" applyFill="1" applyBorder="1"/>
    <xf numFmtId="0" fontId="3" fillId="4" borderId="13" xfId="0" applyFont="1" applyFill="1" applyBorder="1" applyAlignment="1">
      <alignment horizontal="right" vertical="center" wrapText="1"/>
    </xf>
    <xf numFmtId="3" fontId="6" fillId="4" borderId="6" xfId="0" applyNumberFormat="1" applyFont="1" applyFill="1" applyBorder="1" applyAlignment="1">
      <alignment horizontal="right" vertical="center" wrapText="1"/>
    </xf>
    <xf numFmtId="165" fontId="6" fillId="4" borderId="6" xfId="0" applyNumberFormat="1" applyFont="1" applyFill="1" applyBorder="1" applyAlignment="1">
      <alignment horizontal="right" vertical="center" wrapText="1"/>
    </xf>
    <xf numFmtId="3" fontId="6" fillId="4" borderId="0" xfId="0" applyNumberFormat="1" applyFont="1" applyFill="1" applyBorder="1" applyAlignment="1">
      <alignment horizontal="right" vertical="center" wrapText="1"/>
    </xf>
    <xf numFmtId="165" fontId="6" fillId="4" borderId="0" xfId="0" applyNumberFormat="1" applyFont="1" applyFill="1" applyBorder="1" applyAlignment="1">
      <alignment horizontal="right" vertical="center" wrapText="1"/>
    </xf>
    <xf numFmtId="165" fontId="6" fillId="4" borderId="3" xfId="0" applyNumberFormat="1" applyFont="1" applyFill="1" applyBorder="1" applyAlignment="1">
      <alignment horizontal="right" vertical="center" wrapText="1"/>
    </xf>
    <xf numFmtId="165" fontId="6" fillId="0" borderId="3" xfId="0" applyNumberFormat="1" applyFont="1" applyFill="1" applyBorder="1" applyAlignment="1">
      <alignment vertical="center" wrapText="1"/>
    </xf>
    <xf numFmtId="165" fontId="6" fillId="0" borderId="8" xfId="0" applyNumberFormat="1" applyFont="1" applyFill="1" applyBorder="1" applyAlignment="1">
      <alignment vertical="center" wrapText="1"/>
    </xf>
    <xf numFmtId="165" fontId="6" fillId="0" borderId="13" xfId="0" applyNumberFormat="1" applyFont="1" applyFill="1" applyBorder="1" applyAlignment="1">
      <alignment horizontal="left" vertical="center" wrapText="1"/>
    </xf>
    <xf numFmtId="165" fontId="6" fillId="11" borderId="13" xfId="0" applyNumberFormat="1" applyFont="1" applyFill="1" applyBorder="1" applyAlignment="1">
      <alignment horizontal="right" vertical="center" wrapText="1"/>
    </xf>
    <xf numFmtId="165" fontId="6" fillId="0" borderId="13" xfId="0" applyNumberFormat="1" applyFont="1" applyFill="1" applyBorder="1" applyAlignment="1">
      <alignment vertical="center" wrapText="1"/>
    </xf>
    <xf numFmtId="0" fontId="9" fillId="0" borderId="0" xfId="0" applyFont="1" applyFill="1" applyBorder="1" applyAlignment="1">
      <alignment vertical="center" wrapText="1"/>
    </xf>
    <xf numFmtId="0" fontId="7" fillId="11" borderId="0" xfId="0" applyFont="1" applyFill="1"/>
    <xf numFmtId="0" fontId="9" fillId="0" borderId="0" xfId="0" applyFont="1" applyBorder="1" applyAlignment="1">
      <alignment horizontal="right" vertical="center" wrapText="1" readingOrder="2"/>
    </xf>
    <xf numFmtId="0" fontId="3" fillId="11" borderId="13" xfId="0" applyFont="1" applyFill="1" applyBorder="1" applyAlignment="1">
      <alignment horizontal="right" vertical="center" wrapText="1"/>
    </xf>
    <xf numFmtId="0" fontId="3" fillId="0" borderId="13" xfId="0" applyFont="1" applyFill="1" applyBorder="1" applyAlignment="1">
      <alignment horizontal="right" vertical="center" wrapText="1"/>
    </xf>
    <xf numFmtId="3" fontId="6" fillId="0" borderId="3" xfId="1" applyNumberFormat="1" applyFont="1" applyBorder="1" applyAlignment="1">
      <alignment vertical="center" wrapText="1"/>
    </xf>
    <xf numFmtId="3" fontId="6" fillId="0" borderId="8" xfId="1" applyNumberFormat="1" applyFont="1" applyBorder="1" applyAlignment="1">
      <alignment vertical="center" wrapText="1"/>
    </xf>
    <xf numFmtId="0" fontId="20" fillId="12" borderId="0" xfId="0" applyFont="1" applyFill="1" applyBorder="1" applyAlignment="1">
      <alignment vertical="center" wrapText="1"/>
    </xf>
    <xf numFmtId="37" fontId="6" fillId="0" borderId="0" xfId="0" applyNumberFormat="1" applyFont="1" applyFill="1" applyBorder="1" applyAlignment="1">
      <alignment vertical="center" wrapText="1"/>
    </xf>
    <xf numFmtId="37" fontId="6" fillId="0" borderId="13" xfId="0" applyNumberFormat="1" applyFont="1" applyFill="1" applyBorder="1" applyAlignment="1">
      <alignment horizontal="left" vertical="center" wrapText="1"/>
    </xf>
    <xf numFmtId="37" fontId="6" fillId="0" borderId="13" xfId="0" applyNumberFormat="1" applyFont="1" applyFill="1" applyBorder="1" applyAlignment="1">
      <alignment vertical="center" wrapText="1"/>
    </xf>
    <xf numFmtId="0" fontId="9" fillId="0" borderId="0" xfId="0" applyFont="1" applyBorder="1" applyAlignment="1">
      <alignment horizontal="right" vertical="center" wrapText="1" readingOrder="2"/>
    </xf>
    <xf numFmtId="3" fontId="27" fillId="4" borderId="3" xfId="0" applyNumberFormat="1" applyFont="1" applyFill="1" applyBorder="1" applyAlignment="1">
      <alignment vertical="center" wrapText="1"/>
    </xf>
    <xf numFmtId="0" fontId="12" fillId="0" borderId="0" xfId="0" applyFont="1" applyFill="1" applyBorder="1" applyAlignment="1">
      <alignment horizontal="right" vertical="center" wrapText="1" readingOrder="2"/>
    </xf>
    <xf numFmtId="0" fontId="20" fillId="12" borderId="10" xfId="0" applyFont="1" applyFill="1" applyBorder="1" applyAlignment="1">
      <alignment horizontal="right" vertical="center" wrapText="1"/>
    </xf>
    <xf numFmtId="165" fontId="6" fillId="0" borderId="1" xfId="0" applyNumberFormat="1" applyFont="1" applyFill="1" applyBorder="1" applyAlignment="1">
      <alignment horizontal="left" vertical="center" wrapText="1"/>
    </xf>
    <xf numFmtId="165" fontId="6" fillId="0" borderId="1" xfId="0" applyNumberFormat="1" applyFont="1" applyBorder="1" applyAlignment="1">
      <alignment horizontal="left" vertical="center" wrapText="1"/>
    </xf>
    <xf numFmtId="164" fontId="0" fillId="0" borderId="15" xfId="0" applyNumberFormat="1" applyBorder="1" applyAlignment="1">
      <alignment horizontal="center" vertical="center"/>
    </xf>
    <xf numFmtId="164" fontId="0" fillId="11" borderId="24" xfId="0" applyNumberFormat="1" applyFill="1" applyBorder="1" applyAlignment="1"/>
    <xf numFmtId="164" fontId="0" fillId="11" borderId="15" xfId="0" applyNumberFormat="1" applyFill="1" applyBorder="1" applyAlignment="1">
      <alignment horizontal="center" vertical="center"/>
    </xf>
    <xf numFmtId="0" fontId="3" fillId="0" borderId="13" xfId="0" applyFont="1" applyFill="1" applyBorder="1" applyAlignment="1">
      <alignment horizontal="right" vertical="center" wrapText="1"/>
    </xf>
    <xf numFmtId="0" fontId="9" fillId="0" borderId="0" xfId="0" applyFont="1" applyBorder="1" applyAlignment="1">
      <alignment horizontal="right" vertical="center" wrapText="1" readingOrder="1"/>
    </xf>
    <xf numFmtId="0" fontId="3" fillId="11" borderId="13" xfId="0" applyFont="1" applyFill="1" applyBorder="1" applyAlignment="1">
      <alignment horizontal="right" vertical="center" wrapText="1"/>
    </xf>
    <xf numFmtId="0" fontId="20" fillId="12" borderId="10" xfId="0" applyFont="1" applyFill="1" applyBorder="1" applyAlignment="1">
      <alignment horizontal="right" vertical="center" wrapText="1"/>
    </xf>
    <xf numFmtId="0" fontId="20" fillId="12" borderId="10" xfId="0" applyFont="1" applyFill="1" applyBorder="1" applyAlignment="1">
      <alignment horizontal="right" vertical="center" wrapText="1"/>
    </xf>
    <xf numFmtId="0" fontId="9" fillId="0" borderId="0" xfId="0" applyFont="1" applyBorder="1" applyAlignment="1">
      <alignment horizontal="right" vertical="center" wrapText="1"/>
    </xf>
    <xf numFmtId="0" fontId="9" fillId="0" borderId="0" xfId="0" applyFont="1" applyBorder="1" applyAlignment="1">
      <alignment horizontal="right" vertical="center" wrapText="1" readingOrder="2"/>
    </xf>
    <xf numFmtId="0" fontId="9" fillId="0" borderId="0" xfId="0" applyFont="1" applyFill="1" applyBorder="1" applyAlignment="1">
      <alignment horizontal="right" vertical="center" wrapText="1" readingOrder="2"/>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20" fillId="12" borderId="6" xfId="0" applyFont="1" applyFill="1" applyBorder="1" applyAlignment="1">
      <alignment horizontal="right" vertical="center" wrapText="1"/>
    </xf>
    <xf numFmtId="0" fontId="20" fillId="12" borderId="9" xfId="0" applyFont="1" applyFill="1" applyBorder="1" applyAlignment="1">
      <alignment horizontal="right" vertical="center" wrapText="1"/>
    </xf>
    <xf numFmtId="0" fontId="20" fillId="12" borderId="12" xfId="1" applyFont="1" applyFill="1" applyBorder="1" applyAlignment="1">
      <alignment horizontal="center" vertical="center" wrapText="1"/>
    </xf>
    <xf numFmtId="0" fontId="20" fillId="12" borderId="12" xfId="0" applyFont="1" applyFill="1" applyBorder="1" applyAlignment="1">
      <alignment horizontal="center" vertical="center"/>
    </xf>
    <xf numFmtId="0" fontId="3" fillId="12" borderId="6" xfId="0" applyFont="1" applyFill="1" applyBorder="1" applyAlignment="1">
      <alignment horizontal="right" vertical="center" wrapText="1"/>
    </xf>
    <xf numFmtId="0" fontId="3" fillId="12" borderId="0" xfId="0" applyFont="1" applyFill="1" applyBorder="1" applyAlignment="1">
      <alignment horizontal="right" vertical="center" wrapText="1"/>
    </xf>
    <xf numFmtId="0" fontId="20" fillId="12" borderId="0" xfId="0" applyFont="1" applyFill="1" applyBorder="1" applyAlignment="1">
      <alignment horizontal="right" vertical="center" wrapText="1"/>
    </xf>
    <xf numFmtId="0" fontId="20" fillId="12" borderId="12" xfId="0" applyFont="1" applyFill="1" applyBorder="1" applyAlignment="1">
      <alignment horizontal="center" vertical="center" wrapText="1"/>
    </xf>
    <xf numFmtId="0" fontId="10" fillId="0" borderId="11" xfId="0" applyFont="1" applyBorder="1" applyAlignment="1">
      <alignment horizontal="left" vertical="center" wrapText="1"/>
    </xf>
    <xf numFmtId="0" fontId="9" fillId="0" borderId="11" xfId="0" applyFont="1" applyBorder="1" applyAlignment="1">
      <alignment horizontal="right" vertical="center" wrapText="1"/>
    </xf>
    <xf numFmtId="0" fontId="12" fillId="0" borderId="0" xfId="0" applyFont="1" applyFill="1" applyBorder="1" applyAlignment="1">
      <alignment horizontal="right" vertical="center" wrapText="1" readingOrder="2"/>
    </xf>
    <xf numFmtId="0" fontId="4" fillId="0" borderId="2" xfId="0" applyFont="1" applyBorder="1" applyAlignment="1">
      <alignment horizontal="right" vertical="center" wrapText="1"/>
    </xf>
    <xf numFmtId="0" fontId="0" fillId="0" borderId="0" xfId="0" applyAlignment="1">
      <alignment horizontal="center" vertical="center" wrapText="1"/>
    </xf>
    <xf numFmtId="0" fontId="10" fillId="0" borderId="11" xfId="0" applyFont="1" applyBorder="1" applyAlignment="1">
      <alignment horizontal="right" vertical="center" wrapText="1"/>
    </xf>
    <xf numFmtId="0" fontId="0" fillId="4" borderId="0" xfId="0" applyFill="1" applyAlignment="1">
      <alignment horizontal="center"/>
    </xf>
    <xf numFmtId="0" fontId="20" fillId="12" borderId="6" xfId="0" applyFont="1" applyFill="1" applyBorder="1" applyAlignment="1">
      <alignment horizontal="center" vertical="center" wrapText="1"/>
    </xf>
    <xf numFmtId="0" fontId="20" fillId="12" borderId="9" xfId="0" applyFont="1" applyFill="1" applyBorder="1" applyAlignment="1">
      <alignment horizontal="center" vertical="center" wrapText="1"/>
    </xf>
    <xf numFmtId="0" fontId="6" fillId="0" borderId="0" xfId="0" applyFont="1" applyAlignment="1">
      <alignment horizontal="center" vertical="center" wrapText="1"/>
    </xf>
    <xf numFmtId="0" fontId="9" fillId="11" borderId="3" xfId="0" applyFont="1" applyFill="1" applyBorder="1" applyAlignment="1">
      <alignment horizontal="center" vertical="center" wrapText="1"/>
    </xf>
    <xf numFmtId="0" fontId="20" fillId="12" borderId="0" xfId="0" applyFont="1" applyFill="1" applyBorder="1" applyAlignment="1">
      <alignment horizontal="center" vertical="center" wrapText="1"/>
    </xf>
    <xf numFmtId="0" fontId="9" fillId="11" borderId="8" xfId="0" applyFont="1" applyFill="1" applyBorder="1" applyAlignment="1">
      <alignment horizontal="right" vertical="center" wrapText="1"/>
    </xf>
    <xf numFmtId="0" fontId="9" fillId="11" borderId="9" xfId="0" applyFont="1" applyFill="1" applyBorder="1" applyAlignment="1">
      <alignment horizontal="right" vertical="center" wrapText="1"/>
    </xf>
    <xf numFmtId="0" fontId="9" fillId="11" borderId="3" xfId="0" applyFont="1" applyFill="1" applyBorder="1" applyAlignment="1">
      <alignment horizontal="center" vertical="center" wrapText="1" readingOrder="1"/>
    </xf>
    <xf numFmtId="0" fontId="9" fillId="11" borderId="8"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0" fillId="0" borderId="11" xfId="0" applyFont="1" applyBorder="1" applyAlignment="1">
      <alignment horizontal="center" vertical="center" wrapText="1"/>
    </xf>
    <xf numFmtId="0" fontId="3" fillId="3" borderId="6"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9" xfId="0" applyFont="1" applyFill="1" applyBorder="1" applyAlignment="1">
      <alignment horizontal="right" vertical="center"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3" fontId="6" fillId="4" borderId="15" xfId="0" applyNumberFormat="1" applyFont="1" applyFill="1" applyBorder="1" applyAlignment="1">
      <alignment horizontal="center" vertical="center" wrapText="1"/>
    </xf>
    <xf numFmtId="166" fontId="18" fillId="0" borderId="15" xfId="0" applyNumberFormat="1" applyFont="1" applyBorder="1" applyAlignment="1">
      <alignment horizontal="right" vertical="center"/>
    </xf>
    <xf numFmtId="166" fontId="0" fillId="0" borderId="15" xfId="0" applyNumberFormat="1" applyBorder="1" applyAlignment="1">
      <alignment horizontal="center" vertical="center"/>
    </xf>
    <xf numFmtId="0" fontId="20" fillId="12" borderId="6" xfId="0" applyFont="1" applyFill="1" applyBorder="1" applyAlignment="1">
      <alignment horizontal="right" vertical="center"/>
    </xf>
    <xf numFmtId="0" fontId="20" fillId="12" borderId="9" xfId="0" applyFont="1" applyFill="1" applyBorder="1" applyAlignment="1">
      <alignment horizontal="right" vertical="center"/>
    </xf>
    <xf numFmtId="0" fontId="36" fillId="0" borderId="0" xfId="0" applyFont="1" applyBorder="1" applyAlignment="1">
      <alignment horizontal="right" vertical="center" wrapText="1" readingOrder="2"/>
    </xf>
    <xf numFmtId="0" fontId="8" fillId="0" borderId="0" xfId="0" applyFont="1" applyFill="1" applyBorder="1" applyAlignment="1">
      <alignment horizontal="right" vertical="center" wrapText="1"/>
    </xf>
    <xf numFmtId="0" fontId="9" fillId="0" borderId="9" xfId="0" applyFont="1" applyFill="1" applyBorder="1" applyAlignment="1">
      <alignment horizontal="justify" vertical="center" wrapText="1"/>
    </xf>
    <xf numFmtId="0" fontId="24" fillId="12" borderId="12" xfId="0" applyFont="1" applyFill="1" applyBorder="1" applyAlignment="1">
      <alignment horizontal="center" vertical="center" wrapText="1"/>
    </xf>
    <xf numFmtId="0" fontId="9" fillId="0" borderId="9" xfId="0" applyFont="1" applyBorder="1" applyAlignment="1">
      <alignment horizontal="right" vertical="center" wrapText="1"/>
    </xf>
    <xf numFmtId="0" fontId="7" fillId="0" borderId="15" xfId="0" applyFont="1" applyBorder="1" applyAlignment="1">
      <alignment horizontal="center" vertical="center"/>
    </xf>
    <xf numFmtId="0" fontId="0" fillId="0" borderId="0" xfId="0" applyAlignment="1">
      <alignment horizontal="right"/>
    </xf>
    <xf numFmtId="0" fontId="9" fillId="0" borderId="0" xfId="0" applyFont="1" applyFill="1" applyBorder="1" applyAlignment="1">
      <alignment horizontal="right" vertical="center" wrapText="1"/>
    </xf>
    <xf numFmtId="0" fontId="6" fillId="0" borderId="11" xfId="0" applyFont="1" applyBorder="1" applyAlignment="1">
      <alignment horizontal="left" vertical="center" wrapText="1"/>
    </xf>
    <xf numFmtId="0" fontId="3" fillId="11" borderId="13" xfId="0" applyFont="1" applyFill="1" applyBorder="1" applyAlignment="1">
      <alignment horizontal="right" vertical="center" wrapText="1"/>
    </xf>
    <xf numFmtId="3" fontId="6" fillId="0" borderId="3" xfId="0" applyNumberFormat="1" applyFont="1" applyBorder="1" applyAlignment="1">
      <alignment horizontal="right" vertical="center" wrapText="1"/>
    </xf>
    <xf numFmtId="3" fontId="6" fillId="0" borderId="8" xfId="0" applyNumberFormat="1" applyFont="1" applyBorder="1" applyAlignment="1">
      <alignment horizontal="right" vertical="center" wrapText="1"/>
    </xf>
    <xf numFmtId="3" fontId="6" fillId="0" borderId="3" xfId="0" applyNumberFormat="1" applyFont="1" applyFill="1" applyBorder="1" applyAlignment="1">
      <alignment horizontal="right" vertical="center" wrapText="1"/>
    </xf>
    <xf numFmtId="3" fontId="6" fillId="0" borderId="1" xfId="0" applyNumberFormat="1" applyFont="1" applyBorder="1" applyAlignment="1">
      <alignment horizontal="right" vertical="center"/>
    </xf>
    <xf numFmtId="0" fontId="4" fillId="4" borderId="0" xfId="0" applyFont="1" applyFill="1" applyBorder="1" applyAlignment="1">
      <alignment horizontal="center" vertical="center" wrapText="1"/>
    </xf>
    <xf numFmtId="0" fontId="20" fillId="12" borderId="10" xfId="0" applyFont="1" applyFill="1" applyBorder="1" applyAlignment="1">
      <alignment horizontal="right" vertical="center" wrapText="1"/>
    </xf>
    <xf numFmtId="0" fontId="3" fillId="0" borderId="3" xfId="0" applyFont="1" applyBorder="1" applyAlignment="1">
      <alignment horizontal="right" vertical="center"/>
    </xf>
    <xf numFmtId="3" fontId="6" fillId="4" borderId="3" xfId="0" applyNumberFormat="1" applyFont="1" applyFill="1" applyBorder="1" applyAlignment="1">
      <alignment horizontal="right" vertical="center" wrapText="1"/>
    </xf>
    <xf numFmtId="3" fontId="6" fillId="4" borderId="8" xfId="0" applyNumberFormat="1" applyFont="1" applyFill="1" applyBorder="1" applyAlignment="1">
      <alignment horizontal="right" vertical="center" wrapText="1"/>
    </xf>
    <xf numFmtId="3" fontId="6" fillId="4" borderId="1" xfId="0" applyNumberFormat="1" applyFont="1" applyFill="1" applyBorder="1" applyAlignment="1">
      <alignment horizontal="right" vertical="center"/>
    </xf>
    <xf numFmtId="0" fontId="3" fillId="4" borderId="3" xfId="0" applyFont="1" applyFill="1" applyBorder="1" applyAlignment="1">
      <alignment horizontal="right" vertical="center"/>
    </xf>
    <xf numFmtId="0" fontId="3" fillId="0" borderId="13"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4" fillId="0" borderId="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3" fontId="4" fillId="0" borderId="0" xfId="0" applyNumberFormat="1" applyFont="1" applyFill="1" applyBorder="1" applyAlignment="1">
      <alignment horizontal="right" vertical="center" wrapText="1"/>
    </xf>
    <xf numFmtId="0" fontId="3" fillId="4" borderId="0" xfId="0" applyFont="1" applyFill="1" applyBorder="1" applyAlignment="1">
      <alignment horizontal="right" vertical="center" wrapText="1" readingOrder="2"/>
    </xf>
    <xf numFmtId="0" fontId="3" fillId="4" borderId="0" xfId="0" applyFont="1" applyFill="1" applyBorder="1" applyAlignment="1">
      <alignment horizontal="right" vertical="justify" wrapText="1" readingOrder="2"/>
    </xf>
    <xf numFmtId="0" fontId="4" fillId="4" borderId="0" xfId="0" applyFont="1" applyFill="1" applyBorder="1" applyAlignment="1">
      <alignment horizontal="right" vertical="center" wrapText="1"/>
    </xf>
    <xf numFmtId="0" fontId="9" fillId="0" borderId="0" xfId="0" applyFont="1" applyBorder="1" applyAlignment="1">
      <alignment horizontal="right" vertical="center" wrapText="1" readingOrder="1"/>
    </xf>
    <xf numFmtId="0" fontId="3" fillId="0" borderId="13" xfId="1" applyFont="1" applyFill="1" applyBorder="1" applyAlignment="1">
      <alignment horizontal="right" vertical="center" wrapText="1"/>
    </xf>
    <xf numFmtId="0" fontId="3" fillId="11" borderId="13" xfId="1" applyFont="1" applyFill="1" applyBorder="1" applyAlignment="1">
      <alignment horizontal="right" vertical="center" wrapText="1"/>
    </xf>
    <xf numFmtId="0" fontId="19" fillId="0" borderId="2" xfId="1" applyFont="1" applyBorder="1" applyAlignment="1">
      <alignment horizontal="center" vertical="center" wrapText="1"/>
    </xf>
    <xf numFmtId="0" fontId="4" fillId="0" borderId="0" xfId="0" applyFont="1" applyFill="1" applyBorder="1" applyAlignment="1">
      <alignment horizontal="right" vertical="center" wrapText="1"/>
    </xf>
    <xf numFmtId="0" fontId="9" fillId="0" borderId="11" xfId="1" applyFont="1" applyBorder="1" applyAlignment="1">
      <alignment horizontal="left" vertical="center" wrapText="1"/>
    </xf>
    <xf numFmtId="0" fontId="4" fillId="0" borderId="0" xfId="1" applyFont="1" applyBorder="1" applyAlignment="1">
      <alignment horizontal="right" vertical="center" wrapText="1"/>
    </xf>
    <xf numFmtId="0" fontId="3" fillId="0" borderId="0" xfId="1" applyFont="1" applyFill="1" applyBorder="1" applyAlignment="1">
      <alignment horizontal="center" vertical="center" wrapText="1"/>
    </xf>
    <xf numFmtId="0" fontId="9" fillId="0" borderId="11" xfId="1" applyFont="1" applyBorder="1" applyAlignment="1">
      <alignment vertical="center" wrapText="1"/>
    </xf>
    <xf numFmtId="0" fontId="4" fillId="0" borderId="0" xfId="1" applyFont="1" applyBorder="1" applyAlignment="1">
      <alignment horizontal="center" vertical="center" wrapText="1"/>
    </xf>
    <xf numFmtId="0" fontId="3" fillId="0" borderId="6" xfId="1" applyFont="1" applyFill="1" applyBorder="1" applyAlignment="1">
      <alignment horizontal="right" vertical="center" wrapText="1"/>
    </xf>
    <xf numFmtId="0" fontId="35" fillId="0" borderId="11" xfId="1" applyFont="1" applyBorder="1" applyAlignment="1">
      <alignment horizontal="left" vertical="center" wrapText="1"/>
    </xf>
    <xf numFmtId="0" fontId="9" fillId="0" borderId="6" xfId="0" applyFont="1" applyFill="1" applyBorder="1" applyAlignment="1">
      <alignment horizontal="right" vertical="center" readingOrder="2"/>
    </xf>
    <xf numFmtId="0" fontId="28" fillId="11" borderId="13" xfId="0" applyFont="1" applyFill="1" applyBorder="1" applyAlignment="1">
      <alignment horizontal="right" vertical="center" wrapText="1"/>
    </xf>
    <xf numFmtId="0" fontId="20" fillId="12" borderId="6" xfId="0" applyFont="1" applyFill="1" applyBorder="1" applyAlignment="1">
      <alignment vertical="center" wrapText="1"/>
    </xf>
    <xf numFmtId="0" fontId="20" fillId="12" borderId="9" xfId="0" applyFont="1" applyFill="1" applyBorder="1" applyAlignment="1">
      <alignment vertical="center" wrapText="1"/>
    </xf>
    <xf numFmtId="0" fontId="28" fillId="0" borderId="13" xfId="0" applyFont="1" applyFill="1" applyBorder="1" applyAlignment="1">
      <alignment vertical="center" wrapText="1"/>
    </xf>
    <xf numFmtId="0" fontId="28" fillId="4" borderId="13" xfId="0" applyFont="1" applyFill="1" applyBorder="1" applyAlignment="1">
      <alignment horizontal="right" vertical="center" wrapText="1"/>
    </xf>
    <xf numFmtId="0" fontId="4" fillId="0" borderId="2" xfId="0" applyFont="1" applyBorder="1" applyAlignment="1">
      <alignment horizontal="right" vertical="center" wrapText="1" readingOrder="1"/>
    </xf>
    <xf numFmtId="0" fontId="20" fillId="12" borderId="12" xfId="0" applyFont="1" applyFill="1" applyBorder="1" applyAlignment="1">
      <alignment horizontal="center" vertical="center" wrapText="1" readingOrder="2"/>
    </xf>
    <xf numFmtId="0" fontId="20" fillId="12" borderId="6" xfId="0" applyFont="1" applyFill="1" applyBorder="1" applyAlignment="1">
      <alignment horizontal="center" vertical="center" wrapText="1" readingOrder="1"/>
    </xf>
    <xf numFmtId="0" fontId="20" fillId="12" borderId="9" xfId="0" applyFont="1" applyFill="1" applyBorder="1" applyAlignment="1">
      <alignment horizontal="center" vertical="center" wrapText="1" readingOrder="1"/>
    </xf>
    <xf numFmtId="0" fontId="20" fillId="12" borderId="6" xfId="0" applyFont="1" applyFill="1" applyBorder="1" applyAlignment="1">
      <alignment horizontal="center" vertical="center" wrapText="1" readingOrder="2"/>
    </xf>
    <xf numFmtId="0" fontId="20" fillId="12" borderId="9" xfId="0" applyFont="1" applyFill="1" applyBorder="1" applyAlignment="1">
      <alignment horizontal="center" vertical="center" wrapText="1" readingOrder="2"/>
    </xf>
    <xf numFmtId="0" fontId="11" fillId="4" borderId="0" xfId="0" applyFont="1" applyFill="1" applyBorder="1" applyAlignment="1">
      <alignment horizontal="right" vertical="center" wrapText="1"/>
    </xf>
    <xf numFmtId="0" fontId="38" fillId="12" borderId="13" xfId="1" applyFont="1" applyFill="1" applyBorder="1" applyAlignment="1">
      <alignment horizontal="right" vertical="center" wrapText="1"/>
    </xf>
    <xf numFmtId="0" fontId="20" fillId="8" borderId="6" xfId="0" applyFont="1" applyFill="1" applyBorder="1" applyAlignment="1">
      <alignment horizontal="right" vertical="center" wrapText="1"/>
    </xf>
    <xf numFmtId="0" fontId="20" fillId="8" borderId="9" xfId="0" applyFont="1" applyFill="1" applyBorder="1" applyAlignment="1">
      <alignment horizontal="right" vertical="center" wrapText="1"/>
    </xf>
    <xf numFmtId="0" fontId="24" fillId="8" borderId="12" xfId="0" applyFont="1" applyFill="1" applyBorder="1" applyAlignment="1">
      <alignment horizontal="center" vertical="center" wrapText="1"/>
    </xf>
    <xf numFmtId="0" fontId="24" fillId="8" borderId="6" xfId="0" applyFont="1" applyFill="1" applyBorder="1" applyAlignment="1">
      <alignment horizontal="center" vertical="center" wrapText="1"/>
    </xf>
    <xf numFmtId="0" fontId="32" fillId="12" borderId="0" xfId="0" applyFont="1" applyFill="1" applyAlignment="1">
      <alignment horizontal="center"/>
    </xf>
    <xf numFmtId="0" fontId="6" fillId="0" borderId="0" xfId="0" applyFont="1" applyBorder="1" applyAlignment="1">
      <alignment horizontal="center" vertical="center" wrapText="1"/>
    </xf>
  </cellXfs>
  <cellStyles count="4">
    <cellStyle name="Comma" xfId="2" builtinId="3"/>
    <cellStyle name="Normal" xfId="0" builtinId="0"/>
    <cellStyle name="Normal 2" xfId="1"/>
    <cellStyle name="Normal 3" xfId="3"/>
  </cellStyles>
  <dxfs count="0"/>
  <tableStyles count="0" defaultTableStyle="TableStyleMedium9" defaultPivotStyle="PivotStyleLight16"/>
  <colors>
    <mruColors>
      <color rgb="FF660033"/>
      <color rgb="FF993366"/>
      <color rgb="FF008000"/>
      <color rgb="FFFFCCCC"/>
      <color rgb="FFFFCCFF"/>
      <color rgb="FFFF99CC"/>
      <color rgb="FFFF9999"/>
      <color rgb="FFFF99FF"/>
      <color rgb="FF007434"/>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628648</xdr:colOff>
      <xdr:row>3</xdr:row>
      <xdr:rowOff>95250</xdr:rowOff>
    </xdr:from>
    <xdr:to>
      <xdr:col>1</xdr:col>
      <xdr:colOff>1019174</xdr:colOff>
      <xdr:row>3</xdr:row>
      <xdr:rowOff>352425</xdr:rowOff>
    </xdr:to>
    <xdr:sp macro="" textlink="">
      <xdr:nvSpPr>
        <xdr:cNvPr id="2" name="مربع نص 1"/>
        <xdr:cNvSpPr txBox="1"/>
      </xdr:nvSpPr>
      <xdr:spPr>
        <a:xfrm>
          <a:off x="9987915001" y="1181100"/>
          <a:ext cx="390526" cy="257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100" b="1">
              <a:cs typeface="+mj-cs"/>
            </a:rPr>
            <a:t>*</a:t>
          </a:r>
        </a:p>
      </xdr:txBody>
    </xdr:sp>
    <xdr:clientData/>
  </xdr:two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993366"/>
  </sheetPr>
  <dimension ref="A1:AE40"/>
  <sheetViews>
    <sheetView rightToLeft="1" view="pageBreakPreview" zoomScaleSheetLayoutView="100" workbookViewId="0">
      <selection activeCell="I30" sqref="I30"/>
    </sheetView>
  </sheetViews>
  <sheetFormatPr defaultRowHeight="12.75"/>
  <cols>
    <col min="1" max="1" width="2.140625" style="284" customWidth="1"/>
    <col min="2" max="2" width="10.5703125" customWidth="1"/>
    <col min="3" max="3" width="9.85546875" customWidth="1"/>
    <col min="4" max="4" width="8.85546875" customWidth="1"/>
    <col min="5" max="5" width="7.42578125" customWidth="1"/>
    <col min="6" max="6" width="0.28515625" hidden="1" customWidth="1"/>
    <col min="7" max="7" width="10.28515625" customWidth="1"/>
    <col min="8" max="8" width="9.42578125" customWidth="1"/>
    <col min="9" max="9" width="12.28515625" style="284" customWidth="1"/>
    <col min="10" max="10" width="11.7109375" style="188" customWidth="1"/>
    <col min="11" max="11" width="9.5703125" style="103" customWidth="1"/>
    <col min="12" max="12" width="15.85546875" customWidth="1"/>
    <col min="13" max="15" width="10.7109375" customWidth="1"/>
    <col min="16" max="16" width="0.5703125" style="125" customWidth="1"/>
    <col min="17" max="18" width="10.85546875" customWidth="1"/>
    <col min="19" max="19" width="12.140625" customWidth="1"/>
    <col min="20" max="20" width="2.7109375" style="284" customWidth="1"/>
    <col min="21" max="21" width="16.7109375" style="188" customWidth="1"/>
    <col min="22" max="22" width="12.5703125" style="188" customWidth="1"/>
    <col min="23" max="23" width="12.7109375" style="188" customWidth="1"/>
    <col min="24" max="24" width="11.42578125" style="188" customWidth="1"/>
    <col min="25" max="25" width="12.7109375" style="188" customWidth="1"/>
    <col min="26" max="26" width="12.7109375" customWidth="1"/>
    <col min="27" max="27" width="10.85546875" customWidth="1"/>
  </cols>
  <sheetData>
    <row r="1" spans="1:27" s="87" customFormat="1" ht="21.75" customHeight="1">
      <c r="A1" s="284"/>
      <c r="B1" s="767" t="s">
        <v>261</v>
      </c>
      <c r="C1" s="767"/>
      <c r="D1" s="767"/>
      <c r="E1" s="767"/>
      <c r="F1" s="767"/>
      <c r="G1" s="767"/>
      <c r="H1" s="767"/>
      <c r="I1" s="767"/>
      <c r="J1" s="767"/>
      <c r="K1" s="767"/>
      <c r="L1" s="768" t="s">
        <v>261</v>
      </c>
      <c r="M1" s="768"/>
      <c r="N1" s="768"/>
      <c r="O1" s="768"/>
      <c r="P1" s="768"/>
      <c r="Q1" s="768"/>
      <c r="R1" s="768"/>
      <c r="S1" s="768"/>
      <c r="T1" s="420"/>
      <c r="U1" s="768" t="s">
        <v>261</v>
      </c>
      <c r="V1" s="768"/>
      <c r="W1" s="768"/>
      <c r="X1" s="768"/>
      <c r="Y1" s="768"/>
      <c r="Z1" s="768"/>
      <c r="AA1" s="768"/>
    </row>
    <row r="2" spans="1:27" ht="21.75" customHeight="1" thickBot="1">
      <c r="B2" s="264" t="s">
        <v>276</v>
      </c>
      <c r="C2" s="263"/>
      <c r="D2" s="263"/>
      <c r="E2" s="263"/>
      <c r="F2" s="263"/>
      <c r="G2" s="263"/>
      <c r="H2" s="263"/>
      <c r="I2" s="263"/>
      <c r="J2" s="263"/>
      <c r="K2" s="263"/>
      <c r="L2" s="264" t="s">
        <v>277</v>
      </c>
      <c r="M2" s="263"/>
      <c r="N2" s="263"/>
      <c r="O2" s="263"/>
      <c r="P2" s="263"/>
      <c r="Q2" s="263"/>
      <c r="R2" s="263"/>
      <c r="S2" s="263"/>
      <c r="T2" s="301"/>
      <c r="U2" s="582" t="s">
        <v>277</v>
      </c>
      <c r="V2" s="263"/>
      <c r="W2" s="263"/>
      <c r="X2" s="263"/>
      <c r="Y2" s="263"/>
      <c r="Z2" s="263"/>
      <c r="AA2" s="263"/>
    </row>
    <row r="3" spans="1:27" ht="28.5" customHeight="1" thickTop="1">
      <c r="B3" s="769" t="s">
        <v>95</v>
      </c>
      <c r="C3" s="769" t="s">
        <v>88</v>
      </c>
      <c r="D3" s="769" t="s">
        <v>89</v>
      </c>
      <c r="E3" s="769" t="s">
        <v>309</v>
      </c>
      <c r="F3" s="131" t="s">
        <v>94</v>
      </c>
      <c r="G3" s="776" t="s">
        <v>94</v>
      </c>
      <c r="H3" s="776"/>
      <c r="I3" s="776"/>
      <c r="J3" s="776"/>
      <c r="K3" s="776"/>
      <c r="L3" s="769" t="s">
        <v>95</v>
      </c>
      <c r="M3" s="771" t="s">
        <v>96</v>
      </c>
      <c r="N3" s="771"/>
      <c r="O3" s="771"/>
      <c r="P3" s="773"/>
      <c r="Q3" s="772" t="s">
        <v>98</v>
      </c>
      <c r="R3" s="772"/>
      <c r="S3" s="772"/>
      <c r="T3" s="301"/>
      <c r="U3" s="769" t="s">
        <v>95</v>
      </c>
      <c r="V3" s="769" t="s">
        <v>254</v>
      </c>
      <c r="W3" s="769" t="s">
        <v>255</v>
      </c>
      <c r="X3" s="769" t="s">
        <v>119</v>
      </c>
      <c r="Y3" s="769" t="s">
        <v>117</v>
      </c>
      <c r="Z3" s="769" t="s">
        <v>120</v>
      </c>
      <c r="AA3" s="769" t="s">
        <v>118</v>
      </c>
    </row>
    <row r="4" spans="1:27" ht="28.5" customHeight="1">
      <c r="B4" s="770"/>
      <c r="C4" s="770"/>
      <c r="D4" s="770"/>
      <c r="E4" s="770"/>
      <c r="F4" s="309"/>
      <c r="G4" s="527" t="s">
        <v>310</v>
      </c>
      <c r="H4" s="527" t="s">
        <v>91</v>
      </c>
      <c r="I4" s="527" t="s">
        <v>166</v>
      </c>
      <c r="J4" s="527" t="s">
        <v>116</v>
      </c>
      <c r="K4" s="527" t="s">
        <v>2</v>
      </c>
      <c r="L4" s="775"/>
      <c r="M4" s="527" t="s">
        <v>111</v>
      </c>
      <c r="N4" s="527" t="s">
        <v>92</v>
      </c>
      <c r="O4" s="527" t="s">
        <v>2</v>
      </c>
      <c r="P4" s="774"/>
      <c r="Q4" s="528" t="s">
        <v>312</v>
      </c>
      <c r="R4" s="528" t="s">
        <v>97</v>
      </c>
      <c r="S4" s="527" t="s">
        <v>2</v>
      </c>
      <c r="T4" s="301"/>
      <c r="U4" s="770"/>
      <c r="V4" s="770"/>
      <c r="W4" s="770"/>
      <c r="X4" s="770"/>
      <c r="Y4" s="770"/>
      <c r="Z4" s="770"/>
      <c r="AA4" s="770"/>
    </row>
    <row r="5" spans="1:27" ht="21.95" customHeight="1">
      <c r="B5" s="113" t="s">
        <v>0</v>
      </c>
      <c r="C5" s="167">
        <v>16</v>
      </c>
      <c r="D5" s="167">
        <v>2</v>
      </c>
      <c r="E5" s="168">
        <v>24</v>
      </c>
      <c r="F5" s="167"/>
      <c r="G5" s="182">
        <v>3</v>
      </c>
      <c r="H5" s="181">
        <v>1</v>
      </c>
      <c r="I5" s="181">
        <v>0</v>
      </c>
      <c r="J5" s="181">
        <v>2</v>
      </c>
      <c r="K5" s="181">
        <f>SUM(G5:J5)</f>
        <v>6</v>
      </c>
      <c r="L5" s="169" t="s">
        <v>0</v>
      </c>
      <c r="M5" s="347">
        <v>120</v>
      </c>
      <c r="N5" s="347">
        <v>62</v>
      </c>
      <c r="O5" s="182">
        <f t="shared" ref="O5:O20" si="0">SUM(M5:N5)</f>
        <v>182</v>
      </c>
      <c r="P5" s="182"/>
      <c r="Q5" s="182">
        <v>4</v>
      </c>
      <c r="R5" s="182">
        <v>34</v>
      </c>
      <c r="S5" s="161">
        <f t="shared" ref="S5:S20" si="1">SUM(Q5:R5)</f>
        <v>38</v>
      </c>
      <c r="T5" s="301"/>
      <c r="U5" s="294" t="s">
        <v>0</v>
      </c>
      <c r="V5" s="182">
        <v>1</v>
      </c>
      <c r="W5" s="182">
        <v>15</v>
      </c>
      <c r="X5" s="182">
        <v>11</v>
      </c>
      <c r="Y5" s="168">
        <v>1</v>
      </c>
      <c r="Z5" s="168">
        <v>1</v>
      </c>
      <c r="AA5" s="168">
        <v>1</v>
      </c>
    </row>
    <row r="6" spans="1:27" ht="21.95" customHeight="1">
      <c r="B6" s="114" t="s">
        <v>1</v>
      </c>
      <c r="C6" s="167">
        <v>8</v>
      </c>
      <c r="D6" s="158">
        <v>2</v>
      </c>
      <c r="E6" s="168">
        <v>25</v>
      </c>
      <c r="F6" s="158"/>
      <c r="G6" s="158">
        <v>2</v>
      </c>
      <c r="H6" s="168">
        <v>1</v>
      </c>
      <c r="I6" s="168">
        <v>1</v>
      </c>
      <c r="J6" s="168">
        <v>2</v>
      </c>
      <c r="K6" s="168">
        <f t="shared" ref="K6:K19" si="2">SUM(G6:J6)</f>
        <v>6</v>
      </c>
      <c r="L6" s="171" t="s">
        <v>1</v>
      </c>
      <c r="M6" s="182">
        <v>68</v>
      </c>
      <c r="N6" s="161">
        <v>67</v>
      </c>
      <c r="O6" s="161">
        <f t="shared" si="0"/>
        <v>135</v>
      </c>
      <c r="P6" s="182"/>
      <c r="Q6" s="161">
        <v>18</v>
      </c>
      <c r="R6" s="161">
        <v>8</v>
      </c>
      <c r="S6" s="161">
        <f t="shared" si="1"/>
        <v>26</v>
      </c>
      <c r="T6" s="301"/>
      <c r="U6" s="171" t="s">
        <v>1</v>
      </c>
      <c r="V6" s="158">
        <v>2</v>
      </c>
      <c r="W6" s="158">
        <v>5</v>
      </c>
      <c r="X6" s="167">
        <v>40</v>
      </c>
      <c r="Y6" s="168">
        <v>1</v>
      </c>
      <c r="Z6" s="168">
        <v>1</v>
      </c>
      <c r="AA6" s="168">
        <v>1</v>
      </c>
    </row>
    <row r="7" spans="1:27" ht="21.95" customHeight="1">
      <c r="B7" s="114" t="s">
        <v>3</v>
      </c>
      <c r="C7" s="167">
        <v>9</v>
      </c>
      <c r="D7" s="158">
        <v>3</v>
      </c>
      <c r="E7" s="168">
        <v>7</v>
      </c>
      <c r="F7" s="158"/>
      <c r="G7" s="158">
        <v>2</v>
      </c>
      <c r="H7" s="168">
        <v>1</v>
      </c>
      <c r="I7" s="168">
        <v>0</v>
      </c>
      <c r="J7" s="168">
        <v>2</v>
      </c>
      <c r="K7" s="168">
        <f>SUM(G7:J7)</f>
        <v>5</v>
      </c>
      <c r="L7" s="171" t="s">
        <v>3</v>
      </c>
      <c r="M7" s="182">
        <v>63</v>
      </c>
      <c r="N7" s="161">
        <v>41</v>
      </c>
      <c r="O7" s="161">
        <f t="shared" si="0"/>
        <v>104</v>
      </c>
      <c r="P7" s="182"/>
      <c r="Q7" s="161">
        <v>27</v>
      </c>
      <c r="R7" s="161">
        <v>74</v>
      </c>
      <c r="S7" s="161">
        <f t="shared" si="1"/>
        <v>101</v>
      </c>
      <c r="T7" s="301"/>
      <c r="U7" s="171" t="s">
        <v>3</v>
      </c>
      <c r="V7" s="158">
        <v>1</v>
      </c>
      <c r="W7" s="158">
        <v>7</v>
      </c>
      <c r="X7" s="167">
        <v>48</v>
      </c>
      <c r="Y7" s="168">
        <v>1</v>
      </c>
      <c r="Z7" s="168">
        <v>1</v>
      </c>
      <c r="AA7" s="168">
        <v>1</v>
      </c>
    </row>
    <row r="8" spans="1:27" ht="21.95" customHeight="1">
      <c r="B8" s="114" t="s">
        <v>74</v>
      </c>
      <c r="C8" s="167">
        <v>12</v>
      </c>
      <c r="D8" s="158">
        <v>3</v>
      </c>
      <c r="E8" s="168">
        <v>12</v>
      </c>
      <c r="F8" s="158"/>
      <c r="G8" s="158">
        <v>3</v>
      </c>
      <c r="H8" s="168">
        <v>1</v>
      </c>
      <c r="I8" s="168">
        <v>0</v>
      </c>
      <c r="J8" s="168">
        <v>4</v>
      </c>
      <c r="K8" s="168">
        <f t="shared" si="2"/>
        <v>8</v>
      </c>
      <c r="L8" s="171" t="s">
        <v>5</v>
      </c>
      <c r="M8" s="182">
        <v>79</v>
      </c>
      <c r="N8" s="161">
        <v>104</v>
      </c>
      <c r="O8" s="161">
        <f t="shared" si="0"/>
        <v>183</v>
      </c>
      <c r="P8" s="182"/>
      <c r="Q8" s="161">
        <v>4</v>
      </c>
      <c r="R8" s="161">
        <v>13</v>
      </c>
      <c r="S8" s="161">
        <f t="shared" si="1"/>
        <v>17</v>
      </c>
      <c r="T8" s="301"/>
      <c r="U8" s="171" t="s">
        <v>5</v>
      </c>
      <c r="V8" s="158">
        <v>1</v>
      </c>
      <c r="W8" s="161">
        <v>2</v>
      </c>
      <c r="X8" s="182">
        <v>76</v>
      </c>
      <c r="Y8" s="168">
        <v>1</v>
      </c>
      <c r="Z8" s="168">
        <v>1</v>
      </c>
      <c r="AA8" s="168">
        <v>1</v>
      </c>
    </row>
    <row r="9" spans="1:27" ht="21.95" customHeight="1">
      <c r="B9" s="114" t="s">
        <v>58</v>
      </c>
      <c r="C9" s="167">
        <v>49</v>
      </c>
      <c r="D9" s="158">
        <v>47</v>
      </c>
      <c r="E9" s="167">
        <v>63</v>
      </c>
      <c r="F9" s="158"/>
      <c r="G9" s="158">
        <v>19</v>
      </c>
      <c r="H9" s="167">
        <v>3</v>
      </c>
      <c r="I9" s="167">
        <v>2</v>
      </c>
      <c r="J9" s="167">
        <v>17</v>
      </c>
      <c r="K9" s="168">
        <f t="shared" si="2"/>
        <v>41</v>
      </c>
      <c r="L9" s="171" t="s">
        <v>58</v>
      </c>
      <c r="M9" s="182">
        <v>211</v>
      </c>
      <c r="N9" s="161">
        <v>40</v>
      </c>
      <c r="O9" s="161">
        <f t="shared" si="0"/>
        <v>251</v>
      </c>
      <c r="P9" s="182"/>
      <c r="Q9" s="161">
        <v>26</v>
      </c>
      <c r="R9" s="161">
        <v>44</v>
      </c>
      <c r="S9" s="161">
        <f t="shared" si="1"/>
        <v>70</v>
      </c>
      <c r="T9" s="301"/>
      <c r="U9" s="171" t="s">
        <v>58</v>
      </c>
      <c r="V9" s="158">
        <v>9</v>
      </c>
      <c r="W9" s="158">
        <v>36</v>
      </c>
      <c r="X9" s="167">
        <v>151</v>
      </c>
      <c r="Y9" s="168">
        <v>2</v>
      </c>
      <c r="Z9" s="168">
        <v>1</v>
      </c>
      <c r="AA9" s="168">
        <v>1</v>
      </c>
    </row>
    <row r="10" spans="1:27" ht="21.95" customHeight="1">
      <c r="B10" s="114" t="s">
        <v>4</v>
      </c>
      <c r="C10" s="167">
        <v>18</v>
      </c>
      <c r="D10" s="158">
        <v>5</v>
      </c>
      <c r="E10" s="167">
        <v>21</v>
      </c>
      <c r="F10" s="158"/>
      <c r="G10" s="158">
        <v>1</v>
      </c>
      <c r="H10" s="167">
        <v>1</v>
      </c>
      <c r="I10" s="167">
        <v>1</v>
      </c>
      <c r="J10" s="167">
        <v>1</v>
      </c>
      <c r="K10" s="168">
        <f t="shared" si="2"/>
        <v>4</v>
      </c>
      <c r="L10" s="171" t="s">
        <v>4</v>
      </c>
      <c r="M10" s="182">
        <v>48</v>
      </c>
      <c r="N10" s="161">
        <v>73</v>
      </c>
      <c r="O10" s="161">
        <f t="shared" si="0"/>
        <v>121</v>
      </c>
      <c r="P10" s="182"/>
      <c r="Q10" s="161">
        <v>13</v>
      </c>
      <c r="R10" s="161">
        <v>58</v>
      </c>
      <c r="S10" s="161">
        <f t="shared" si="1"/>
        <v>71</v>
      </c>
      <c r="T10" s="301"/>
      <c r="U10" s="171" t="s">
        <v>4</v>
      </c>
      <c r="V10" s="158">
        <v>0</v>
      </c>
      <c r="W10" s="158">
        <v>6</v>
      </c>
      <c r="X10" s="167">
        <v>35</v>
      </c>
      <c r="Y10" s="168">
        <v>1</v>
      </c>
      <c r="Z10" s="168">
        <v>1</v>
      </c>
      <c r="AA10" s="168">
        <v>1</v>
      </c>
    </row>
    <row r="11" spans="1:27" ht="21.95" customHeight="1">
      <c r="B11" s="114" t="s">
        <v>18</v>
      </c>
      <c r="C11" s="167">
        <v>9</v>
      </c>
      <c r="D11" s="158">
        <v>4</v>
      </c>
      <c r="E11" s="167">
        <v>17</v>
      </c>
      <c r="F11" s="158"/>
      <c r="G11" s="158">
        <v>1</v>
      </c>
      <c r="H11" s="167">
        <v>1</v>
      </c>
      <c r="I11" s="167">
        <v>0</v>
      </c>
      <c r="J11" s="167">
        <v>3</v>
      </c>
      <c r="K11" s="168">
        <f t="shared" si="2"/>
        <v>5</v>
      </c>
      <c r="L11" s="171" t="s">
        <v>18</v>
      </c>
      <c r="M11" s="182">
        <v>32</v>
      </c>
      <c r="N11" s="161">
        <v>30</v>
      </c>
      <c r="O11" s="161">
        <f t="shared" si="0"/>
        <v>62</v>
      </c>
      <c r="P11" s="182"/>
      <c r="Q11" s="161">
        <v>9</v>
      </c>
      <c r="R11" s="161">
        <v>20</v>
      </c>
      <c r="S11" s="161">
        <f t="shared" si="1"/>
        <v>29</v>
      </c>
      <c r="T11" s="301"/>
      <c r="U11" s="171" t="s">
        <v>18</v>
      </c>
      <c r="V11" s="158">
        <v>2</v>
      </c>
      <c r="W11" s="158">
        <v>8</v>
      </c>
      <c r="X11" s="167">
        <v>32</v>
      </c>
      <c r="Y11" s="168">
        <v>1</v>
      </c>
      <c r="Z11" s="168">
        <v>1</v>
      </c>
      <c r="AA11" s="168">
        <v>1</v>
      </c>
    </row>
    <row r="12" spans="1:27" ht="21.95" customHeight="1">
      <c r="B12" s="114" t="s">
        <v>6</v>
      </c>
      <c r="C12" s="167">
        <v>8</v>
      </c>
      <c r="D12" s="158">
        <v>1</v>
      </c>
      <c r="E12" s="167">
        <v>12</v>
      </c>
      <c r="F12" s="158"/>
      <c r="G12" s="158">
        <v>1</v>
      </c>
      <c r="H12" s="167">
        <v>1</v>
      </c>
      <c r="I12" s="167">
        <v>0</v>
      </c>
      <c r="J12" s="167">
        <v>4</v>
      </c>
      <c r="K12" s="168">
        <f t="shared" si="2"/>
        <v>6</v>
      </c>
      <c r="L12" s="171" t="s">
        <v>6</v>
      </c>
      <c r="M12" s="182">
        <v>47</v>
      </c>
      <c r="N12" s="161">
        <v>30</v>
      </c>
      <c r="O12" s="161">
        <f t="shared" si="0"/>
        <v>77</v>
      </c>
      <c r="P12" s="182"/>
      <c r="Q12" s="161">
        <v>18</v>
      </c>
      <c r="R12" s="161">
        <v>38</v>
      </c>
      <c r="S12" s="161">
        <f t="shared" si="1"/>
        <v>56</v>
      </c>
      <c r="T12" s="301"/>
      <c r="U12" s="171" t="s">
        <v>6</v>
      </c>
      <c r="V12" s="158">
        <v>1</v>
      </c>
      <c r="W12" s="158">
        <v>4</v>
      </c>
      <c r="X12" s="167">
        <v>47</v>
      </c>
      <c r="Y12" s="168">
        <v>1</v>
      </c>
      <c r="Z12" s="168">
        <v>1</v>
      </c>
      <c r="AA12" s="168">
        <v>1</v>
      </c>
    </row>
    <row r="13" spans="1:27" ht="21.95" customHeight="1">
      <c r="B13" s="114" t="s">
        <v>7</v>
      </c>
      <c r="C13" s="167">
        <v>11</v>
      </c>
      <c r="D13" s="158">
        <v>2</v>
      </c>
      <c r="E13" s="167">
        <v>6</v>
      </c>
      <c r="F13" s="158"/>
      <c r="G13" s="158">
        <v>1</v>
      </c>
      <c r="H13" s="167">
        <v>1</v>
      </c>
      <c r="I13" s="167">
        <v>0</v>
      </c>
      <c r="J13" s="167">
        <v>0</v>
      </c>
      <c r="K13" s="168">
        <f t="shared" si="2"/>
        <v>2</v>
      </c>
      <c r="L13" s="171" t="s">
        <v>7</v>
      </c>
      <c r="M13" s="348">
        <v>58</v>
      </c>
      <c r="N13" s="161">
        <v>67</v>
      </c>
      <c r="O13" s="161">
        <f t="shared" si="0"/>
        <v>125</v>
      </c>
      <c r="P13" s="182"/>
      <c r="Q13" s="161">
        <v>0</v>
      </c>
      <c r="R13" s="161">
        <v>23</v>
      </c>
      <c r="S13" s="161">
        <f t="shared" si="1"/>
        <v>23</v>
      </c>
      <c r="T13" s="301"/>
      <c r="U13" s="171" t="s">
        <v>7</v>
      </c>
      <c r="V13" s="158">
        <v>1</v>
      </c>
      <c r="W13" s="158">
        <v>1</v>
      </c>
      <c r="X13" s="167">
        <v>12</v>
      </c>
      <c r="Y13" s="168">
        <v>1</v>
      </c>
      <c r="Z13" s="168">
        <v>1</v>
      </c>
      <c r="AA13" s="168">
        <v>1</v>
      </c>
    </row>
    <row r="14" spans="1:27" ht="21.95" customHeight="1">
      <c r="B14" s="114" t="s">
        <v>8</v>
      </c>
      <c r="C14" s="167">
        <v>14</v>
      </c>
      <c r="D14" s="158">
        <v>4</v>
      </c>
      <c r="E14" s="167">
        <v>14</v>
      </c>
      <c r="F14" s="158"/>
      <c r="G14" s="158">
        <v>1</v>
      </c>
      <c r="H14" s="167">
        <v>1</v>
      </c>
      <c r="I14" s="167">
        <v>1</v>
      </c>
      <c r="J14" s="167">
        <v>9</v>
      </c>
      <c r="K14" s="168">
        <f t="shared" si="2"/>
        <v>12</v>
      </c>
      <c r="L14" s="171" t="s">
        <v>8</v>
      </c>
      <c r="M14" s="182">
        <v>50</v>
      </c>
      <c r="N14" s="161">
        <v>34</v>
      </c>
      <c r="O14" s="161">
        <f t="shared" si="0"/>
        <v>84</v>
      </c>
      <c r="P14" s="182"/>
      <c r="Q14" s="161">
        <v>9</v>
      </c>
      <c r="R14" s="161">
        <v>49</v>
      </c>
      <c r="S14" s="161">
        <f t="shared" si="1"/>
        <v>58</v>
      </c>
      <c r="T14" s="301"/>
      <c r="U14" s="171" t="s">
        <v>8</v>
      </c>
      <c r="V14" s="158">
        <v>1</v>
      </c>
      <c r="W14" s="158">
        <v>20</v>
      </c>
      <c r="X14" s="167">
        <v>46</v>
      </c>
      <c r="Y14" s="168">
        <v>1</v>
      </c>
      <c r="Z14" s="168">
        <v>1</v>
      </c>
      <c r="AA14" s="168">
        <v>1</v>
      </c>
    </row>
    <row r="15" spans="1:27" ht="21.95" customHeight="1">
      <c r="B15" s="114" t="s">
        <v>9</v>
      </c>
      <c r="C15" s="167">
        <v>9</v>
      </c>
      <c r="D15" s="158">
        <v>3</v>
      </c>
      <c r="E15" s="167">
        <v>14</v>
      </c>
      <c r="F15" s="158"/>
      <c r="G15" s="158">
        <v>2</v>
      </c>
      <c r="H15" s="167">
        <v>1</v>
      </c>
      <c r="I15" s="167">
        <v>1</v>
      </c>
      <c r="J15" s="167">
        <v>7</v>
      </c>
      <c r="K15" s="168">
        <f t="shared" si="2"/>
        <v>11</v>
      </c>
      <c r="L15" s="171" t="s">
        <v>9</v>
      </c>
      <c r="M15" s="182">
        <v>42</v>
      </c>
      <c r="N15" s="161">
        <v>42</v>
      </c>
      <c r="O15" s="161">
        <f t="shared" si="0"/>
        <v>84</v>
      </c>
      <c r="P15" s="182"/>
      <c r="Q15" s="161">
        <v>13</v>
      </c>
      <c r="R15" s="161">
        <v>59</v>
      </c>
      <c r="S15" s="161">
        <f t="shared" si="1"/>
        <v>72</v>
      </c>
      <c r="T15" s="301"/>
      <c r="U15" s="171" t="s">
        <v>9</v>
      </c>
      <c r="V15" s="158">
        <v>1</v>
      </c>
      <c r="W15" s="158">
        <v>4</v>
      </c>
      <c r="X15" s="167">
        <v>41</v>
      </c>
      <c r="Y15" s="168">
        <v>1</v>
      </c>
      <c r="Z15" s="168">
        <v>1</v>
      </c>
      <c r="AA15" s="168">
        <v>1</v>
      </c>
    </row>
    <row r="16" spans="1:27" ht="21.95" customHeight="1">
      <c r="B16" s="114" t="s">
        <v>10</v>
      </c>
      <c r="C16" s="167">
        <v>5</v>
      </c>
      <c r="D16" s="158">
        <v>1</v>
      </c>
      <c r="E16" s="167">
        <v>9</v>
      </c>
      <c r="F16" s="158"/>
      <c r="G16" s="158">
        <v>1</v>
      </c>
      <c r="H16" s="167">
        <v>1</v>
      </c>
      <c r="I16" s="167">
        <v>1</v>
      </c>
      <c r="J16" s="167">
        <v>2</v>
      </c>
      <c r="K16" s="168">
        <f t="shared" si="2"/>
        <v>5</v>
      </c>
      <c r="L16" s="171" t="s">
        <v>10</v>
      </c>
      <c r="M16" s="182">
        <v>27</v>
      </c>
      <c r="N16" s="161">
        <v>43</v>
      </c>
      <c r="O16" s="161">
        <f t="shared" si="0"/>
        <v>70</v>
      </c>
      <c r="P16" s="182"/>
      <c r="Q16" s="161">
        <v>9</v>
      </c>
      <c r="R16" s="161">
        <v>6</v>
      </c>
      <c r="S16" s="161">
        <f t="shared" si="1"/>
        <v>15</v>
      </c>
      <c r="T16" s="301"/>
      <c r="U16" s="171" t="s">
        <v>10</v>
      </c>
      <c r="V16" s="158">
        <v>1</v>
      </c>
      <c r="W16" s="158">
        <v>0</v>
      </c>
      <c r="X16" s="167">
        <v>7</v>
      </c>
      <c r="Y16" s="168">
        <v>1</v>
      </c>
      <c r="Z16" s="168">
        <v>1</v>
      </c>
      <c r="AA16" s="168">
        <v>1</v>
      </c>
    </row>
    <row r="17" spans="1:31" ht="21.95" customHeight="1">
      <c r="B17" s="114" t="s">
        <v>11</v>
      </c>
      <c r="C17" s="167">
        <v>9</v>
      </c>
      <c r="D17" s="158">
        <v>3</v>
      </c>
      <c r="E17" s="167">
        <v>28</v>
      </c>
      <c r="F17" s="158"/>
      <c r="G17" s="158">
        <v>2</v>
      </c>
      <c r="H17" s="167">
        <v>1</v>
      </c>
      <c r="I17" s="167">
        <v>1</v>
      </c>
      <c r="J17" s="167">
        <v>7</v>
      </c>
      <c r="K17" s="168">
        <f t="shared" si="2"/>
        <v>11</v>
      </c>
      <c r="L17" s="171" t="s">
        <v>11</v>
      </c>
      <c r="M17" s="182">
        <v>79</v>
      </c>
      <c r="N17" s="161">
        <v>86</v>
      </c>
      <c r="O17" s="161">
        <f t="shared" si="0"/>
        <v>165</v>
      </c>
      <c r="P17" s="182"/>
      <c r="Q17" s="161">
        <v>17</v>
      </c>
      <c r="R17" s="161">
        <v>56</v>
      </c>
      <c r="S17" s="161">
        <f t="shared" si="1"/>
        <v>73</v>
      </c>
      <c r="T17" s="301"/>
      <c r="U17" s="171" t="s">
        <v>11</v>
      </c>
      <c r="V17" s="158">
        <v>1</v>
      </c>
      <c r="W17" s="158">
        <v>2</v>
      </c>
      <c r="X17" s="167">
        <v>22</v>
      </c>
      <c r="Y17" s="168">
        <v>1</v>
      </c>
      <c r="Z17" s="168">
        <v>1</v>
      </c>
      <c r="AA17" s="168">
        <v>1</v>
      </c>
    </row>
    <row r="18" spans="1:31" ht="21.95" customHeight="1">
      <c r="B18" s="114" t="s">
        <v>12</v>
      </c>
      <c r="C18" s="167">
        <v>9</v>
      </c>
      <c r="D18" s="158">
        <v>1</v>
      </c>
      <c r="E18" s="167">
        <v>12</v>
      </c>
      <c r="F18" s="158"/>
      <c r="G18" s="158">
        <v>2</v>
      </c>
      <c r="H18" s="167">
        <v>1</v>
      </c>
      <c r="I18" s="167">
        <v>0</v>
      </c>
      <c r="J18" s="167">
        <v>8</v>
      </c>
      <c r="K18" s="168">
        <f t="shared" si="2"/>
        <v>11</v>
      </c>
      <c r="L18" s="171" t="s">
        <v>12</v>
      </c>
      <c r="M18" s="182">
        <v>33</v>
      </c>
      <c r="N18" s="161">
        <v>49</v>
      </c>
      <c r="O18" s="161">
        <f t="shared" si="0"/>
        <v>82</v>
      </c>
      <c r="P18" s="182"/>
      <c r="Q18" s="161">
        <v>10</v>
      </c>
      <c r="R18" s="161">
        <v>26</v>
      </c>
      <c r="S18" s="161">
        <f t="shared" si="1"/>
        <v>36</v>
      </c>
      <c r="T18" s="301"/>
      <c r="U18" s="171" t="s">
        <v>12</v>
      </c>
      <c r="V18" s="158">
        <v>1</v>
      </c>
      <c r="W18" s="158">
        <v>6</v>
      </c>
      <c r="X18" s="167">
        <v>27</v>
      </c>
      <c r="Y18" s="168">
        <v>1</v>
      </c>
      <c r="Z18" s="168">
        <v>1</v>
      </c>
      <c r="AA18" s="168">
        <v>1</v>
      </c>
    </row>
    <row r="19" spans="1:31" ht="21.95" customHeight="1" thickBot="1">
      <c r="B19" s="115" t="s">
        <v>13</v>
      </c>
      <c r="C19" s="172">
        <v>14</v>
      </c>
      <c r="D19" s="159">
        <v>5</v>
      </c>
      <c r="E19" s="172">
        <v>28</v>
      </c>
      <c r="F19" s="172"/>
      <c r="G19" s="159">
        <v>2</v>
      </c>
      <c r="H19" s="172">
        <v>1</v>
      </c>
      <c r="I19" s="172">
        <v>1</v>
      </c>
      <c r="J19" s="172">
        <v>13</v>
      </c>
      <c r="K19" s="175">
        <f t="shared" si="2"/>
        <v>17</v>
      </c>
      <c r="L19" s="173" t="s">
        <v>13</v>
      </c>
      <c r="M19" s="180">
        <v>110</v>
      </c>
      <c r="N19" s="162">
        <v>33</v>
      </c>
      <c r="O19" s="162">
        <f t="shared" si="0"/>
        <v>143</v>
      </c>
      <c r="P19" s="180"/>
      <c r="Q19" s="162">
        <v>15</v>
      </c>
      <c r="R19" s="162">
        <v>22</v>
      </c>
      <c r="S19" s="162">
        <f t="shared" si="1"/>
        <v>37</v>
      </c>
      <c r="T19" s="301"/>
      <c r="U19" s="173" t="s">
        <v>13</v>
      </c>
      <c r="V19" s="159">
        <v>2</v>
      </c>
      <c r="W19" s="159">
        <v>13</v>
      </c>
      <c r="X19" s="172">
        <v>75</v>
      </c>
      <c r="Y19" s="168">
        <v>1</v>
      </c>
      <c r="Z19" s="168">
        <v>1</v>
      </c>
      <c r="AA19" s="168">
        <v>1</v>
      </c>
      <c r="AB19" s="284"/>
      <c r="AC19" s="284"/>
      <c r="AD19" s="284"/>
      <c r="AE19" s="284"/>
    </row>
    <row r="20" spans="1:31" s="304" customFormat="1" ht="21.95" customHeight="1" thickTop="1" thickBot="1">
      <c r="A20" s="284"/>
      <c r="B20" s="314" t="s">
        <v>112</v>
      </c>
      <c r="C20" s="174">
        <f>SUM(C5:C19)</f>
        <v>200</v>
      </c>
      <c r="D20" s="174">
        <f>SUM(D5:D19)</f>
        <v>86</v>
      </c>
      <c r="E20" s="174">
        <f>SUM(E5:E19)</f>
        <v>292</v>
      </c>
      <c r="F20" s="174"/>
      <c r="G20" s="174">
        <f>SUM(G5:G19)</f>
        <v>43</v>
      </c>
      <c r="H20" s="174">
        <f>SUM(H5:H19)</f>
        <v>17</v>
      </c>
      <c r="I20" s="174">
        <f>SUM(I5:I19)</f>
        <v>9</v>
      </c>
      <c r="J20" s="174">
        <f>SUM(J5:J19)</f>
        <v>81</v>
      </c>
      <c r="K20" s="174">
        <f>SUM(K5:K19)</f>
        <v>150</v>
      </c>
      <c r="L20" s="314" t="s">
        <v>112</v>
      </c>
      <c r="M20" s="183">
        <f>SUM(M5:M19)</f>
        <v>1067</v>
      </c>
      <c r="N20" s="183">
        <f>SUM(N5:N19)</f>
        <v>801</v>
      </c>
      <c r="O20" s="183">
        <f t="shared" si="0"/>
        <v>1868</v>
      </c>
      <c r="P20" s="183"/>
      <c r="Q20" s="183">
        <f>SUM(Q5:Q19)</f>
        <v>192</v>
      </c>
      <c r="R20" s="183">
        <f>SUM(R5:R19)</f>
        <v>530</v>
      </c>
      <c r="S20" s="183">
        <f t="shared" si="1"/>
        <v>722</v>
      </c>
      <c r="T20" s="301"/>
      <c r="U20" s="314" t="s">
        <v>112</v>
      </c>
      <c r="V20" s="174">
        <f t="shared" ref="V20:Z20" si="3">SUM(V5:V19)</f>
        <v>25</v>
      </c>
      <c r="W20" s="174">
        <f t="shared" si="3"/>
        <v>129</v>
      </c>
      <c r="X20" s="174">
        <f t="shared" si="3"/>
        <v>670</v>
      </c>
      <c r="Y20" s="177">
        <f t="shared" si="3"/>
        <v>16</v>
      </c>
      <c r="Z20" s="177">
        <f t="shared" si="3"/>
        <v>15</v>
      </c>
      <c r="AA20" s="177">
        <f>SUM(AA5:AA19)</f>
        <v>15</v>
      </c>
      <c r="AB20" s="284"/>
      <c r="AC20" s="284"/>
      <c r="AD20" s="284"/>
      <c r="AE20" s="284"/>
    </row>
    <row r="21" spans="1:31" s="533" customFormat="1" ht="21.95" customHeight="1" thickTop="1" thickBot="1">
      <c r="A21" s="301"/>
      <c r="B21" s="531" t="s">
        <v>110</v>
      </c>
      <c r="C21" s="534"/>
      <c r="D21" s="534"/>
      <c r="E21" s="534"/>
      <c r="F21" s="534"/>
      <c r="G21" s="534"/>
      <c r="H21" s="534"/>
      <c r="I21" s="534"/>
      <c r="J21" s="534"/>
      <c r="K21" s="534"/>
      <c r="L21" s="531" t="s">
        <v>110</v>
      </c>
      <c r="M21" s="535"/>
      <c r="N21" s="535"/>
      <c r="O21" s="535"/>
      <c r="P21" s="535"/>
      <c r="Q21" s="535"/>
      <c r="R21" s="535"/>
      <c r="S21" s="535"/>
      <c r="T21" s="301"/>
      <c r="U21" s="531" t="s">
        <v>110</v>
      </c>
      <c r="V21" s="534"/>
      <c r="W21" s="534"/>
      <c r="X21" s="534"/>
      <c r="Y21" s="534"/>
      <c r="Z21" s="534"/>
      <c r="AA21" s="532"/>
    </row>
    <row r="22" spans="1:31" s="93" customFormat="1" ht="21.95" customHeight="1" thickTop="1">
      <c r="A22" s="301"/>
      <c r="B22" s="113" t="s">
        <v>14</v>
      </c>
      <c r="C22" s="137">
        <v>22</v>
      </c>
      <c r="D22" s="137">
        <v>7</v>
      </c>
      <c r="E22" s="137">
        <v>18</v>
      </c>
      <c r="F22" s="137"/>
      <c r="G22" s="137">
        <v>1</v>
      </c>
      <c r="H22" s="137">
        <v>1</v>
      </c>
      <c r="I22" s="137">
        <v>0</v>
      </c>
      <c r="J22" s="137">
        <v>15</v>
      </c>
      <c r="K22" s="137">
        <f>SUM(G22:J22)</f>
        <v>17</v>
      </c>
      <c r="L22" s="117" t="s">
        <v>14</v>
      </c>
      <c r="M22" s="197">
        <v>61</v>
      </c>
      <c r="N22" s="197">
        <v>78</v>
      </c>
      <c r="O22" s="598">
        <f>SUM(M22:N22)</f>
        <v>139</v>
      </c>
      <c r="P22" s="598"/>
      <c r="Q22" s="599" t="s">
        <v>141</v>
      </c>
      <c r="R22" s="599" t="s">
        <v>141</v>
      </c>
      <c r="S22" s="600" t="s">
        <v>141</v>
      </c>
      <c r="T22" s="301"/>
      <c r="U22" s="117" t="s">
        <v>14</v>
      </c>
      <c r="V22" s="137">
        <v>1</v>
      </c>
      <c r="W22" s="137">
        <v>4</v>
      </c>
      <c r="X22" s="137">
        <v>59</v>
      </c>
      <c r="Y22" s="117" t="s">
        <v>141</v>
      </c>
      <c r="Z22" s="117" t="s">
        <v>141</v>
      </c>
      <c r="AA22" s="117" t="s">
        <v>141</v>
      </c>
      <c r="AB22" s="284"/>
      <c r="AC22" s="284"/>
      <c r="AD22" s="284"/>
      <c r="AE22" s="284"/>
    </row>
    <row r="23" spans="1:31" s="93" customFormat="1" ht="21.95" customHeight="1">
      <c r="A23" s="284"/>
      <c r="B23" s="113" t="s">
        <v>17</v>
      </c>
      <c r="C23" s="127">
        <v>35</v>
      </c>
      <c r="D23" s="127">
        <v>18</v>
      </c>
      <c r="E23" s="127">
        <v>29</v>
      </c>
      <c r="F23" s="127"/>
      <c r="G23" s="127">
        <v>5</v>
      </c>
      <c r="H23" s="137">
        <v>1</v>
      </c>
      <c r="I23" s="137">
        <v>0</v>
      </c>
      <c r="J23" s="137">
        <v>24</v>
      </c>
      <c r="K23" s="137">
        <f>SUM(G23:J23)</f>
        <v>30</v>
      </c>
      <c r="L23" s="117" t="s">
        <v>17</v>
      </c>
      <c r="M23" s="349">
        <v>115</v>
      </c>
      <c r="N23" s="349">
        <v>377</v>
      </c>
      <c r="O23" s="135">
        <f>SUM(M23:N23)</f>
        <v>492</v>
      </c>
      <c r="P23" s="135"/>
      <c r="Q23" s="119" t="s">
        <v>141</v>
      </c>
      <c r="R23" s="119" t="s">
        <v>141</v>
      </c>
      <c r="S23" s="119" t="s">
        <v>141</v>
      </c>
      <c r="T23" s="301"/>
      <c r="U23" s="117" t="s">
        <v>17</v>
      </c>
      <c r="V23" s="127">
        <v>1</v>
      </c>
      <c r="W23" s="127">
        <v>1</v>
      </c>
      <c r="X23" s="127">
        <v>2</v>
      </c>
      <c r="Y23" s="117" t="s">
        <v>141</v>
      </c>
      <c r="Z23" s="117" t="s">
        <v>141</v>
      </c>
      <c r="AA23" s="117" t="s">
        <v>141</v>
      </c>
      <c r="AB23" s="284"/>
      <c r="AC23" s="284"/>
      <c r="AD23" s="284"/>
      <c r="AE23" s="284"/>
    </row>
    <row r="24" spans="1:31" s="93" customFormat="1" ht="21.95" customHeight="1" thickBot="1">
      <c r="A24" s="284"/>
      <c r="B24" s="115" t="s">
        <v>40</v>
      </c>
      <c r="C24" s="129">
        <v>24</v>
      </c>
      <c r="D24" s="130">
        <v>24</v>
      </c>
      <c r="E24" s="148" t="s">
        <v>141</v>
      </c>
      <c r="F24" s="130"/>
      <c r="G24" s="130">
        <v>4</v>
      </c>
      <c r="H24" s="134">
        <v>2</v>
      </c>
      <c r="I24" s="134">
        <v>0</v>
      </c>
      <c r="J24" s="134">
        <v>16</v>
      </c>
      <c r="K24" s="134">
        <f>SUM(G24:J24)</f>
        <v>22</v>
      </c>
      <c r="L24" s="143" t="s">
        <v>114</v>
      </c>
      <c r="M24" s="296">
        <v>93</v>
      </c>
      <c r="N24" s="136">
        <v>173</v>
      </c>
      <c r="O24" s="296">
        <f>SUM(M24:N24)</f>
        <v>266</v>
      </c>
      <c r="P24" s="296"/>
      <c r="Q24" s="148" t="s">
        <v>141</v>
      </c>
      <c r="R24" s="148" t="s">
        <v>141</v>
      </c>
      <c r="S24" s="601" t="s">
        <v>141</v>
      </c>
      <c r="T24" s="301"/>
      <c r="U24" s="143" t="s">
        <v>114</v>
      </c>
      <c r="V24" s="130">
        <v>1</v>
      </c>
      <c r="W24" s="117" t="s">
        <v>141</v>
      </c>
      <c r="X24" s="117" t="s">
        <v>141</v>
      </c>
      <c r="Y24" s="358" t="s">
        <v>141</v>
      </c>
      <c r="Z24" s="358" t="s">
        <v>141</v>
      </c>
      <c r="AA24" s="358" t="s">
        <v>141</v>
      </c>
      <c r="AB24" s="284"/>
      <c r="AC24" s="284"/>
      <c r="AD24" s="284"/>
      <c r="AE24" s="284"/>
    </row>
    <row r="25" spans="1:31" s="304" customFormat="1" ht="21.95" customHeight="1" thickTop="1" thickBot="1">
      <c r="A25" s="284"/>
      <c r="B25" s="314" t="s">
        <v>112</v>
      </c>
      <c r="C25" s="142">
        <f>SUM(C22:C24)</f>
        <v>81</v>
      </c>
      <c r="D25" s="142">
        <f>SUM(D22:D24)</f>
        <v>49</v>
      </c>
      <c r="E25" s="142">
        <f>SUM(E22:E24)</f>
        <v>47</v>
      </c>
      <c r="F25" s="142"/>
      <c r="G25" s="142">
        <f>SUM(G22:G24)</f>
        <v>10</v>
      </c>
      <c r="H25" s="142">
        <f>SUM(H22:H24)</f>
        <v>4</v>
      </c>
      <c r="I25" s="142">
        <f>SUM(I22:I24)</f>
        <v>0</v>
      </c>
      <c r="J25" s="142">
        <f>SUM(J22:J24)</f>
        <v>55</v>
      </c>
      <c r="K25" s="142">
        <f>SUM(K22:K24)</f>
        <v>69</v>
      </c>
      <c r="L25" s="314" t="s">
        <v>112</v>
      </c>
      <c r="M25" s="350">
        <f>SUM(M22:M24)</f>
        <v>269</v>
      </c>
      <c r="N25" s="350">
        <f>SUM(N22:N24)</f>
        <v>628</v>
      </c>
      <c r="O25" s="350">
        <f>SUM(M25:N25)</f>
        <v>897</v>
      </c>
      <c r="P25" s="350"/>
      <c r="Q25" s="719" t="s">
        <v>141</v>
      </c>
      <c r="R25" s="719" t="s">
        <v>141</v>
      </c>
      <c r="S25" s="719" t="s">
        <v>141</v>
      </c>
      <c r="T25" s="301"/>
      <c r="U25" s="314" t="s">
        <v>112</v>
      </c>
      <c r="V25" s="142">
        <f t="shared" ref="V25:W25" si="4">SUM(V22:V24)</f>
        <v>3</v>
      </c>
      <c r="W25" s="142">
        <f t="shared" si="4"/>
        <v>5</v>
      </c>
      <c r="X25" s="174">
        <f>SUM(X22:X24)</f>
        <v>61</v>
      </c>
      <c r="Y25" s="320" t="s">
        <v>141</v>
      </c>
      <c r="Z25" s="320" t="s">
        <v>141</v>
      </c>
      <c r="AA25" s="320" t="s">
        <v>141</v>
      </c>
      <c r="AB25" s="284"/>
      <c r="AC25" s="284"/>
      <c r="AD25" s="284"/>
      <c r="AE25" s="284"/>
    </row>
    <row r="26" spans="1:31" s="533" customFormat="1" ht="21.95" customHeight="1" thickTop="1" thickBot="1">
      <c r="A26" s="301"/>
      <c r="B26" s="531" t="s">
        <v>113</v>
      </c>
      <c r="C26" s="532">
        <f>C20+C25</f>
        <v>281</v>
      </c>
      <c r="D26" s="532">
        <f>D20+D25</f>
        <v>135</v>
      </c>
      <c r="E26" s="532">
        <f t="shared" ref="E26:K26" si="5">E20+E25</f>
        <v>339</v>
      </c>
      <c r="F26" s="532">
        <f t="shared" si="5"/>
        <v>0</v>
      </c>
      <c r="G26" s="532">
        <f t="shared" si="5"/>
        <v>53</v>
      </c>
      <c r="H26" s="532">
        <f t="shared" si="5"/>
        <v>21</v>
      </c>
      <c r="I26" s="532">
        <f t="shared" si="5"/>
        <v>9</v>
      </c>
      <c r="J26" s="532">
        <f t="shared" si="5"/>
        <v>136</v>
      </c>
      <c r="K26" s="532">
        <f t="shared" si="5"/>
        <v>219</v>
      </c>
      <c r="L26" s="531" t="s">
        <v>113</v>
      </c>
      <c r="M26" s="536">
        <f>M20+M25</f>
        <v>1336</v>
      </c>
      <c r="N26" s="536">
        <f t="shared" ref="N26:P26" si="6">N20+N25</f>
        <v>1429</v>
      </c>
      <c r="O26" s="536">
        <f t="shared" si="6"/>
        <v>2765</v>
      </c>
      <c r="P26" s="536">
        <f t="shared" si="6"/>
        <v>0</v>
      </c>
      <c r="Q26" s="536">
        <v>192</v>
      </c>
      <c r="R26" s="536">
        <v>530</v>
      </c>
      <c r="S26" s="536">
        <v>722</v>
      </c>
      <c r="T26" s="301"/>
      <c r="U26" s="531" t="s">
        <v>113</v>
      </c>
      <c r="V26" s="532">
        <f>V20+V25</f>
        <v>28</v>
      </c>
      <c r="W26" s="532">
        <f t="shared" ref="W26:X26" si="7">W20+W25</f>
        <v>134</v>
      </c>
      <c r="X26" s="532">
        <f t="shared" si="7"/>
        <v>731</v>
      </c>
      <c r="Y26" s="532">
        <v>16</v>
      </c>
      <c r="Z26" s="532">
        <v>15</v>
      </c>
      <c r="AA26" s="532">
        <v>15</v>
      </c>
    </row>
    <row r="27" spans="1:31" ht="21.75" customHeight="1" thickTop="1">
      <c r="B27" s="779"/>
      <c r="C27" s="779"/>
      <c r="D27" s="779"/>
      <c r="E27" s="779"/>
      <c r="F27" s="94"/>
      <c r="G27" s="94"/>
      <c r="H27" s="94"/>
      <c r="I27" s="332"/>
      <c r="J27" s="194"/>
      <c r="K27" s="165" t="s">
        <v>109</v>
      </c>
      <c r="L27" s="779"/>
      <c r="M27" s="779"/>
      <c r="N27" s="779"/>
      <c r="O27" s="779"/>
      <c r="P27" s="81"/>
      <c r="Q27" s="81"/>
      <c r="R27" s="81"/>
      <c r="S27" s="165" t="s">
        <v>109</v>
      </c>
      <c r="T27" s="301"/>
      <c r="U27" s="593"/>
      <c r="V27" s="521"/>
      <c r="W27" s="521"/>
      <c r="X27" s="521"/>
      <c r="Y27" s="521"/>
      <c r="Z27" s="521"/>
      <c r="AA27" s="521"/>
      <c r="AB27" s="521"/>
      <c r="AC27" s="521"/>
      <c r="AD27" s="521"/>
      <c r="AE27" s="284"/>
    </row>
    <row r="28" spans="1:31" ht="21.95" customHeight="1">
      <c r="B28" s="765" t="s">
        <v>165</v>
      </c>
      <c r="C28" s="765"/>
      <c r="D28" s="702"/>
      <c r="E28" s="702"/>
      <c r="F28" s="702"/>
      <c r="G28" s="702"/>
      <c r="H28" s="702"/>
      <c r="I28" s="329"/>
      <c r="J28" s="192"/>
      <c r="K28" s="98"/>
      <c r="L28" s="750" t="s">
        <v>165</v>
      </c>
      <c r="M28" s="122"/>
      <c r="N28" s="122"/>
      <c r="O28" s="122"/>
      <c r="P28" s="122"/>
      <c r="Q28" s="122"/>
      <c r="R28" s="122"/>
      <c r="S28" s="87"/>
      <c r="T28" s="301"/>
      <c r="U28" s="702" t="s">
        <v>165</v>
      </c>
      <c r="V28" s="521"/>
      <c r="W28" s="521"/>
      <c r="X28" s="521"/>
      <c r="Y28" s="521"/>
      <c r="Z28" s="521"/>
      <c r="AA28" s="521"/>
    </row>
    <row r="29" spans="1:31" ht="20.25" customHeight="1">
      <c r="B29" s="765" t="s">
        <v>319</v>
      </c>
      <c r="C29" s="765"/>
      <c r="D29" s="765"/>
      <c r="E29" s="765"/>
      <c r="F29" s="765"/>
      <c r="G29" s="765"/>
      <c r="H29" s="765"/>
      <c r="I29" s="521"/>
      <c r="J29" s="521"/>
      <c r="K29" s="521"/>
      <c r="L29" s="766" t="s">
        <v>318</v>
      </c>
      <c r="M29" s="766"/>
      <c r="N29" s="766"/>
      <c r="O29" s="766"/>
      <c r="P29" s="766"/>
      <c r="Q29" s="766"/>
      <c r="R29" s="766"/>
      <c r="S29" s="85"/>
      <c r="T29" s="301"/>
      <c r="U29" s="765" t="s">
        <v>256</v>
      </c>
      <c r="V29" s="765"/>
      <c r="W29" s="765"/>
      <c r="X29" s="765"/>
      <c r="Y29" s="765"/>
      <c r="Z29" s="765"/>
      <c r="AA29" s="765"/>
    </row>
    <row r="30" spans="1:31" ht="21.95" customHeight="1">
      <c r="B30" s="765" t="s">
        <v>311</v>
      </c>
      <c r="C30" s="765"/>
      <c r="D30" s="765"/>
      <c r="E30" s="765"/>
      <c r="F30" s="765"/>
      <c r="G30" s="765"/>
      <c r="H30" s="765"/>
      <c r="I30" s="122"/>
      <c r="J30" s="122"/>
      <c r="K30" s="122"/>
      <c r="L30" s="766" t="s">
        <v>317</v>
      </c>
      <c r="M30" s="766"/>
      <c r="N30" s="766"/>
      <c r="O30" s="766"/>
      <c r="P30" s="766"/>
      <c r="Q30" s="766"/>
      <c r="R30" s="766"/>
      <c r="S30" s="90"/>
      <c r="T30" s="301"/>
      <c r="U30" s="764"/>
      <c r="V30" s="764"/>
      <c r="W30" s="764"/>
      <c r="X30" s="764"/>
      <c r="Y30" s="764"/>
      <c r="Z30" s="122"/>
      <c r="AA30" s="122"/>
      <c r="AB30" s="122"/>
      <c r="AC30" s="122"/>
      <c r="AD30" s="122"/>
    </row>
    <row r="31" spans="1:31" ht="21.95" customHeight="1">
      <c r="B31" s="764"/>
      <c r="C31" s="764"/>
      <c r="D31" s="764"/>
      <c r="E31" s="764"/>
      <c r="F31" s="764"/>
      <c r="G31" s="764"/>
      <c r="H31" s="764"/>
      <c r="I31" s="764"/>
      <c r="J31" s="764"/>
      <c r="K31" s="764"/>
      <c r="L31" s="764"/>
      <c r="M31" s="764"/>
      <c r="N31" s="764"/>
      <c r="O31" s="764"/>
      <c r="P31" s="764"/>
      <c r="Q31" s="764"/>
      <c r="R31" s="764"/>
      <c r="S31" s="90"/>
      <c r="T31" s="301"/>
    </row>
    <row r="32" spans="1:31" s="91" customFormat="1" ht="22.5" customHeight="1">
      <c r="A32" s="284"/>
      <c r="B32" s="764" t="s">
        <v>240</v>
      </c>
      <c r="C32" s="764"/>
      <c r="D32" s="764"/>
      <c r="E32" s="764"/>
      <c r="F32" s="764"/>
      <c r="G32" s="764"/>
      <c r="H32" s="764"/>
      <c r="I32" s="764"/>
      <c r="J32" s="764"/>
      <c r="K32" s="764"/>
      <c r="L32" s="764" t="s">
        <v>240</v>
      </c>
      <c r="M32" s="764"/>
      <c r="N32" s="764"/>
      <c r="O32" s="764"/>
      <c r="P32" s="764"/>
      <c r="Q32" s="764"/>
      <c r="R32" s="764"/>
      <c r="S32" s="87"/>
      <c r="T32" s="301"/>
      <c r="U32" s="764" t="s">
        <v>240</v>
      </c>
      <c r="V32" s="764"/>
      <c r="W32" s="764"/>
      <c r="X32" s="764"/>
      <c r="Y32" s="764"/>
    </row>
    <row r="33" spans="1:27" s="91" customFormat="1" ht="36.75" customHeight="1">
      <c r="A33" s="284"/>
      <c r="B33" s="79"/>
      <c r="C33" s="88"/>
      <c r="D33" s="88"/>
      <c r="E33" s="88"/>
      <c r="F33" s="88"/>
      <c r="G33" s="88"/>
      <c r="H33" s="88"/>
      <c r="I33" s="332"/>
      <c r="J33" s="194"/>
      <c r="K33" s="104"/>
      <c r="L33" s="88"/>
      <c r="M33" s="88"/>
      <c r="N33" s="87"/>
      <c r="O33" s="8"/>
      <c r="P33" s="8"/>
      <c r="Q33" s="87"/>
      <c r="R33" s="87"/>
      <c r="S33" s="87"/>
      <c r="T33" s="301"/>
      <c r="U33" s="194"/>
      <c r="V33" s="194"/>
      <c r="W33" s="194"/>
      <c r="X33" s="196"/>
      <c r="Y33" s="194"/>
    </row>
    <row r="34" spans="1:27" ht="18.75" customHeight="1">
      <c r="B34" s="79"/>
      <c r="C34" s="88"/>
      <c r="D34" s="88"/>
      <c r="E34" s="88"/>
      <c r="F34" s="88"/>
      <c r="G34" s="88"/>
      <c r="H34" s="88"/>
      <c r="I34" s="332"/>
      <c r="J34" s="194"/>
      <c r="K34" s="104"/>
      <c r="L34" s="111"/>
      <c r="M34" s="111"/>
      <c r="N34" s="110"/>
      <c r="O34" s="8"/>
      <c r="P34" s="8"/>
      <c r="Q34" s="110"/>
      <c r="R34" s="111"/>
      <c r="S34" s="8"/>
      <c r="T34" s="301"/>
      <c r="U34" s="194"/>
      <c r="V34" s="194"/>
      <c r="W34" s="194"/>
      <c r="X34" s="196"/>
      <c r="Y34" s="194"/>
    </row>
    <row r="35" spans="1:27" ht="21.95" customHeight="1">
      <c r="B35" s="86"/>
      <c r="C35" s="86"/>
      <c r="D35" s="86"/>
      <c r="E35" s="86"/>
      <c r="F35" s="86"/>
      <c r="G35" s="86"/>
      <c r="H35" s="86"/>
      <c r="I35" s="331"/>
      <c r="J35" s="193"/>
      <c r="K35" s="100"/>
      <c r="L35" s="80"/>
      <c r="M35" s="80"/>
      <c r="N35" s="80"/>
      <c r="O35" s="80"/>
      <c r="P35" s="80"/>
      <c r="Q35" s="80"/>
      <c r="R35" s="80"/>
      <c r="S35" s="87"/>
      <c r="T35" s="301"/>
      <c r="U35" s="80"/>
      <c r="V35" s="193"/>
      <c r="W35" s="193"/>
      <c r="X35" s="195"/>
      <c r="Y35" s="193"/>
    </row>
    <row r="36" spans="1:27" ht="21.95" customHeight="1">
      <c r="B36" s="778" t="s">
        <v>130</v>
      </c>
      <c r="C36" s="778"/>
      <c r="D36" s="778"/>
      <c r="E36" s="778"/>
      <c r="F36" s="185"/>
      <c r="G36" s="777">
        <v>19</v>
      </c>
      <c r="H36" s="777"/>
      <c r="I36" s="777"/>
      <c r="J36" s="777"/>
      <c r="K36" s="777"/>
      <c r="L36" s="778" t="s">
        <v>130</v>
      </c>
      <c r="M36" s="778"/>
      <c r="N36" s="778"/>
      <c r="O36" s="778"/>
      <c r="P36" s="185"/>
      <c r="Q36" s="777">
        <v>20</v>
      </c>
      <c r="R36" s="777"/>
      <c r="S36" s="777"/>
      <c r="T36" s="301"/>
      <c r="U36" s="778" t="s">
        <v>130</v>
      </c>
      <c r="V36" s="778"/>
      <c r="W36" s="778"/>
      <c r="X36" s="777">
        <v>21</v>
      </c>
      <c r="Y36" s="777"/>
      <c r="Z36" s="777"/>
      <c r="AA36" s="777"/>
    </row>
    <row r="38" spans="1:27">
      <c r="B38" s="765"/>
      <c r="C38" s="765"/>
      <c r="D38" s="765"/>
      <c r="E38" s="765"/>
      <c r="F38" s="765"/>
      <c r="G38" s="765"/>
      <c r="H38" s="765"/>
      <c r="L38" s="766"/>
      <c r="M38" s="766"/>
      <c r="N38" s="766"/>
      <c r="O38" s="766"/>
      <c r="P38" s="766"/>
      <c r="Q38" s="766"/>
      <c r="R38" s="766"/>
    </row>
    <row r="39" spans="1:27" ht="15.75" customHeight="1">
      <c r="B39" s="765"/>
      <c r="C39" s="765"/>
      <c r="D39" s="765"/>
      <c r="E39" s="765"/>
      <c r="F39" s="765"/>
      <c r="G39" s="765"/>
      <c r="H39" s="765"/>
      <c r="L39" s="766"/>
      <c r="M39" s="766"/>
      <c r="N39" s="766"/>
      <c r="O39" s="766"/>
      <c r="P39" s="766"/>
      <c r="Q39" s="766"/>
      <c r="R39" s="766"/>
    </row>
    <row r="40" spans="1:27">
      <c r="D40" s="122"/>
      <c r="E40" s="122"/>
      <c r="F40" s="122"/>
      <c r="G40" s="122"/>
      <c r="H40" s="122"/>
      <c r="L40" s="764"/>
      <c r="M40" s="764"/>
      <c r="N40" s="764"/>
      <c r="O40" s="764"/>
      <c r="P40" s="764"/>
      <c r="Q40" s="764"/>
      <c r="R40" s="764"/>
    </row>
  </sheetData>
  <mergeCells count="44">
    <mergeCell ref="L27:O27"/>
    <mergeCell ref="L30:R30"/>
    <mergeCell ref="U30:Y30"/>
    <mergeCell ref="B29:H29"/>
    <mergeCell ref="B27:E27"/>
    <mergeCell ref="X36:AA36"/>
    <mergeCell ref="G36:K36"/>
    <mergeCell ref="U29:AA29"/>
    <mergeCell ref="B31:K31"/>
    <mergeCell ref="B32:K32"/>
    <mergeCell ref="L32:R32"/>
    <mergeCell ref="B36:E36"/>
    <mergeCell ref="L36:O36"/>
    <mergeCell ref="U36:W36"/>
    <mergeCell ref="Q36:S36"/>
    <mergeCell ref="U32:Y32"/>
    <mergeCell ref="U1:AA1"/>
    <mergeCell ref="Z3:Z4"/>
    <mergeCell ref="AA3:AA4"/>
    <mergeCell ref="X3:X4"/>
    <mergeCell ref="U3:U4"/>
    <mergeCell ref="V3:V4"/>
    <mergeCell ref="W3:W4"/>
    <mergeCell ref="Y3:Y4"/>
    <mergeCell ref="B1:K1"/>
    <mergeCell ref="L1:S1"/>
    <mergeCell ref="C3:C4"/>
    <mergeCell ref="M3:O3"/>
    <mergeCell ref="Q3:S3"/>
    <mergeCell ref="B3:B4"/>
    <mergeCell ref="P3:P4"/>
    <mergeCell ref="D3:D4"/>
    <mergeCell ref="E3:E4"/>
    <mergeCell ref="L3:L4"/>
    <mergeCell ref="G3:K3"/>
    <mergeCell ref="L40:R40"/>
    <mergeCell ref="B38:H38"/>
    <mergeCell ref="B39:H39"/>
    <mergeCell ref="B28:C28"/>
    <mergeCell ref="B30:H30"/>
    <mergeCell ref="L38:R38"/>
    <mergeCell ref="L39:R39"/>
    <mergeCell ref="L31:R31"/>
    <mergeCell ref="L29:R29"/>
  </mergeCells>
  <printOptions horizontalCentered="1"/>
  <pageMargins left="0.70866141732283505" right="0.70866141732283505" top="1.0905511809999999" bottom="0.196850393700787" header="0.31496062992126" footer="0.31496062992126"/>
  <pageSetup paperSize="9" scale="95" orientation="portrait" r:id="rId1"/>
  <colBreaks count="2" manualBreakCount="2">
    <brk id="11" max="37" man="1"/>
    <brk id="19" max="37" man="1"/>
  </colBreaks>
</worksheet>
</file>

<file path=xl/worksheets/sheet10.xml><?xml version="1.0" encoding="utf-8"?>
<worksheet xmlns="http://schemas.openxmlformats.org/spreadsheetml/2006/main" xmlns:r="http://schemas.openxmlformats.org/officeDocument/2006/relationships">
  <sheetPr>
    <tabColor rgb="FF993366"/>
  </sheetPr>
  <dimension ref="A1:N61"/>
  <sheetViews>
    <sheetView rightToLeft="1" view="pageBreakPreview" zoomScaleSheetLayoutView="100" workbookViewId="0">
      <selection activeCell="M8" sqref="M8"/>
    </sheetView>
  </sheetViews>
  <sheetFormatPr defaultRowHeight="12.75"/>
  <cols>
    <col min="1" max="1" width="13.7109375" style="284" customWidth="1"/>
    <col min="2" max="4" width="12.7109375" style="284" customWidth="1"/>
    <col min="5" max="5" width="13.5703125" style="284" customWidth="1"/>
    <col min="6" max="6" width="14.140625" style="284" customWidth="1"/>
    <col min="7" max="7" width="16" style="284" customWidth="1"/>
    <col min="8" max="8" width="13.42578125" style="284" bestFit="1" customWidth="1"/>
    <col min="9" max="16384" width="9.140625" style="284"/>
  </cols>
  <sheetData>
    <row r="1" spans="1:9" ht="29.25" customHeight="1">
      <c r="A1" s="767" t="s">
        <v>591</v>
      </c>
      <c r="B1" s="767"/>
      <c r="C1" s="767"/>
      <c r="D1" s="767"/>
      <c r="E1" s="767"/>
      <c r="F1" s="767"/>
      <c r="G1" s="767"/>
    </row>
    <row r="2" spans="1:9" ht="21" customHeight="1" thickBot="1">
      <c r="A2" s="263" t="s">
        <v>283</v>
      </c>
      <c r="B2" s="336"/>
      <c r="C2" s="336"/>
      <c r="D2" s="336"/>
      <c r="E2" s="460"/>
      <c r="F2" s="460"/>
    </row>
    <row r="3" spans="1:9" ht="27" customHeight="1" thickTop="1">
      <c r="A3" s="769" t="s">
        <v>16</v>
      </c>
      <c r="B3" s="784" t="s">
        <v>546</v>
      </c>
      <c r="C3" s="784"/>
      <c r="D3" s="784"/>
      <c r="E3" s="769" t="s">
        <v>229</v>
      </c>
      <c r="F3" s="769" t="s">
        <v>230</v>
      </c>
      <c r="G3" s="769" t="s">
        <v>590</v>
      </c>
    </row>
    <row r="4" spans="1:9" ht="24" customHeight="1">
      <c r="A4" s="770"/>
      <c r="B4" s="528" t="s">
        <v>19</v>
      </c>
      <c r="C4" s="528" t="s">
        <v>66</v>
      </c>
      <c r="D4" s="528" t="s">
        <v>2</v>
      </c>
      <c r="E4" s="770"/>
      <c r="F4" s="770"/>
      <c r="G4" s="770"/>
    </row>
    <row r="5" spans="1:9" ht="24.95" customHeight="1">
      <c r="A5" s="113" t="s">
        <v>175</v>
      </c>
      <c r="B5" s="161">
        <v>6362</v>
      </c>
      <c r="C5" s="161">
        <v>4350</v>
      </c>
      <c r="D5" s="161">
        <f t="shared" ref="D5:D20" si="0">SUM(B5:C5)</f>
        <v>10712</v>
      </c>
      <c r="E5" s="204">
        <v>3.4</v>
      </c>
      <c r="F5" s="204">
        <v>2.4</v>
      </c>
      <c r="G5" s="204">
        <v>2.9</v>
      </c>
      <c r="H5" s="711"/>
      <c r="I5" s="711"/>
    </row>
    <row r="6" spans="1:9" ht="24.95" customHeight="1">
      <c r="A6" s="114" t="s">
        <v>1</v>
      </c>
      <c r="B6" s="158">
        <v>2792</v>
      </c>
      <c r="C6" s="158">
        <v>2304</v>
      </c>
      <c r="D6" s="158">
        <f t="shared" si="0"/>
        <v>5096</v>
      </c>
      <c r="E6" s="204">
        <v>3.5</v>
      </c>
      <c r="F6" s="204">
        <v>2.9</v>
      </c>
      <c r="G6" s="204">
        <v>3.2</v>
      </c>
    </row>
    <row r="7" spans="1:9" ht="24.95" customHeight="1">
      <c r="A7" s="114" t="s">
        <v>3</v>
      </c>
      <c r="B7" s="158">
        <v>3421</v>
      </c>
      <c r="C7" s="158">
        <v>2715</v>
      </c>
      <c r="D7" s="158">
        <f t="shared" si="0"/>
        <v>6136</v>
      </c>
      <c r="E7" s="204">
        <v>4.2</v>
      </c>
      <c r="F7" s="204">
        <v>3.4</v>
      </c>
      <c r="G7" s="204">
        <v>3.8</v>
      </c>
    </row>
    <row r="8" spans="1:9" ht="24.95" customHeight="1">
      <c r="A8" s="114" t="s">
        <v>167</v>
      </c>
      <c r="B8" s="161">
        <v>1945</v>
      </c>
      <c r="C8" s="161">
        <v>1467</v>
      </c>
      <c r="D8" s="161">
        <f t="shared" si="0"/>
        <v>3412</v>
      </c>
      <c r="E8" s="204">
        <v>2.2000000000000002</v>
      </c>
      <c r="F8" s="204">
        <v>1.7</v>
      </c>
      <c r="G8" s="204">
        <v>2</v>
      </c>
    </row>
    <row r="9" spans="1:9" ht="24.95" customHeight="1">
      <c r="A9" s="114" t="s">
        <v>20</v>
      </c>
      <c r="B9" s="158">
        <v>21508</v>
      </c>
      <c r="C9" s="158">
        <v>17494</v>
      </c>
      <c r="D9" s="158">
        <f t="shared" si="0"/>
        <v>39002</v>
      </c>
      <c r="E9" s="204">
        <v>5.3</v>
      </c>
      <c r="F9" s="204">
        <v>4.4000000000000004</v>
      </c>
      <c r="G9" s="204">
        <v>4.9000000000000004</v>
      </c>
    </row>
    <row r="10" spans="1:9" ht="24.95" customHeight="1">
      <c r="A10" s="114" t="s">
        <v>4</v>
      </c>
      <c r="B10" s="158">
        <v>4209</v>
      </c>
      <c r="C10" s="158">
        <v>3575</v>
      </c>
      <c r="D10" s="158">
        <f t="shared" si="0"/>
        <v>7784</v>
      </c>
      <c r="E10" s="204">
        <v>4.0999999999999996</v>
      </c>
      <c r="F10" s="204">
        <v>3.5</v>
      </c>
      <c r="G10" s="204">
        <v>3.8</v>
      </c>
    </row>
    <row r="11" spans="1:9" ht="24.95" customHeight="1">
      <c r="A11" s="114" t="s">
        <v>18</v>
      </c>
      <c r="B11" s="158">
        <v>2823</v>
      </c>
      <c r="C11" s="158">
        <v>2525</v>
      </c>
      <c r="D11" s="158">
        <f t="shared" si="0"/>
        <v>5348</v>
      </c>
      <c r="E11" s="204">
        <v>4.7</v>
      </c>
      <c r="F11" s="204">
        <v>4.2</v>
      </c>
      <c r="G11" s="204">
        <v>4.4000000000000004</v>
      </c>
    </row>
    <row r="12" spans="1:9" ht="24.95" customHeight="1">
      <c r="A12" s="114" t="s">
        <v>6</v>
      </c>
      <c r="B12" s="158">
        <v>2743</v>
      </c>
      <c r="C12" s="158">
        <v>2342</v>
      </c>
      <c r="D12" s="158">
        <f t="shared" si="0"/>
        <v>5085</v>
      </c>
      <c r="E12" s="204">
        <v>4</v>
      </c>
      <c r="F12" s="204">
        <v>3.5</v>
      </c>
      <c r="G12" s="204">
        <v>3.7</v>
      </c>
    </row>
    <row r="13" spans="1:9" ht="24.95" customHeight="1">
      <c r="A13" s="114" t="s">
        <v>176</v>
      </c>
      <c r="B13" s="161">
        <v>2005</v>
      </c>
      <c r="C13" s="161">
        <v>1585</v>
      </c>
      <c r="D13" s="161">
        <f t="shared" si="0"/>
        <v>3590</v>
      </c>
      <c r="E13" s="398">
        <v>2.5</v>
      </c>
      <c r="F13" s="398">
        <v>2</v>
      </c>
      <c r="G13" s="208">
        <v>2.2999999999999998</v>
      </c>
    </row>
    <row r="14" spans="1:9" ht="24.95" customHeight="1">
      <c r="A14" s="114" t="s">
        <v>8</v>
      </c>
      <c r="B14" s="158">
        <v>3527</v>
      </c>
      <c r="C14" s="158">
        <v>2904</v>
      </c>
      <c r="D14" s="158">
        <f t="shared" si="0"/>
        <v>6431</v>
      </c>
      <c r="E14" s="204">
        <v>4.8</v>
      </c>
      <c r="F14" s="204">
        <v>4</v>
      </c>
      <c r="G14" s="204">
        <v>4.4000000000000004</v>
      </c>
    </row>
    <row r="15" spans="1:9" ht="24.95" customHeight="1">
      <c r="A15" s="114" t="s">
        <v>9</v>
      </c>
      <c r="B15" s="158">
        <v>2568</v>
      </c>
      <c r="C15" s="158">
        <v>2304</v>
      </c>
      <c r="D15" s="158">
        <f t="shared" si="0"/>
        <v>4872</v>
      </c>
      <c r="E15" s="204">
        <v>4</v>
      </c>
      <c r="F15" s="204">
        <v>3.6</v>
      </c>
      <c r="G15" s="204">
        <v>3.8</v>
      </c>
    </row>
    <row r="16" spans="1:9" ht="24.95" customHeight="1">
      <c r="A16" s="114" t="s">
        <v>10</v>
      </c>
      <c r="B16" s="158">
        <v>1611</v>
      </c>
      <c r="C16" s="158">
        <v>1433</v>
      </c>
      <c r="D16" s="158">
        <f t="shared" si="0"/>
        <v>3044</v>
      </c>
      <c r="E16" s="204">
        <v>4</v>
      </c>
      <c r="F16" s="204">
        <v>3.6</v>
      </c>
      <c r="G16" s="204">
        <v>3.8</v>
      </c>
    </row>
    <row r="17" spans="1:12" ht="24.95" customHeight="1">
      <c r="A17" s="114" t="s">
        <v>11</v>
      </c>
      <c r="B17" s="158">
        <v>4083</v>
      </c>
      <c r="C17" s="158">
        <v>3490</v>
      </c>
      <c r="D17" s="158">
        <f t="shared" si="0"/>
        <v>7573</v>
      </c>
      <c r="E17" s="204">
        <v>3.9</v>
      </c>
      <c r="F17" s="204">
        <v>3.4</v>
      </c>
      <c r="G17" s="377">
        <v>3.7</v>
      </c>
    </row>
    <row r="18" spans="1:12" ht="24.95" customHeight="1">
      <c r="A18" s="114" t="s">
        <v>185</v>
      </c>
      <c r="B18" s="158">
        <v>2073</v>
      </c>
      <c r="C18" s="158">
        <v>1632</v>
      </c>
      <c r="D18" s="158">
        <f t="shared" si="0"/>
        <v>3705</v>
      </c>
      <c r="E18" s="204">
        <v>3.8</v>
      </c>
      <c r="F18" s="204">
        <v>3</v>
      </c>
      <c r="G18" s="377">
        <v>3.4</v>
      </c>
    </row>
    <row r="19" spans="1:12" ht="24.95" customHeight="1" thickBot="1">
      <c r="A19" s="115" t="s">
        <v>13</v>
      </c>
      <c r="B19" s="159">
        <v>6411</v>
      </c>
      <c r="C19" s="159">
        <v>5563</v>
      </c>
      <c r="D19" s="159">
        <f t="shared" si="0"/>
        <v>11974</v>
      </c>
      <c r="E19" s="444">
        <v>4.4000000000000004</v>
      </c>
      <c r="F19" s="444">
        <v>3.9</v>
      </c>
      <c r="G19" s="444">
        <v>4.2</v>
      </c>
    </row>
    <row r="20" spans="1:12" ht="24.95" customHeight="1" thickTop="1" thickBot="1">
      <c r="A20" s="457" t="s">
        <v>112</v>
      </c>
      <c r="B20" s="174">
        <f>SUM(B5:B19)</f>
        <v>68081</v>
      </c>
      <c r="C20" s="174">
        <f>SUM(C5:C19)</f>
        <v>55683</v>
      </c>
      <c r="D20" s="174">
        <f t="shared" si="0"/>
        <v>123764</v>
      </c>
      <c r="E20" s="209">
        <v>4.3</v>
      </c>
      <c r="F20" s="202">
        <v>3.5</v>
      </c>
      <c r="G20" s="221">
        <v>3.8</v>
      </c>
    </row>
    <row r="21" spans="1:12" s="533" customFormat="1" ht="24.95" customHeight="1" thickTop="1" thickBot="1">
      <c r="A21" s="531" t="s">
        <v>110</v>
      </c>
      <c r="B21" s="532"/>
      <c r="C21" s="532"/>
      <c r="D21" s="532"/>
      <c r="E21" s="544"/>
      <c r="F21" s="545"/>
      <c r="G21" s="545"/>
    </row>
    <row r="22" spans="1:12" ht="24.95" customHeight="1" thickTop="1">
      <c r="A22" s="119" t="s">
        <v>14</v>
      </c>
      <c r="B22" s="168">
        <v>2768</v>
      </c>
      <c r="C22" s="168">
        <v>2355</v>
      </c>
      <c r="D22" s="181">
        <f>SUM(B22:C22)</f>
        <v>5123</v>
      </c>
      <c r="E22" s="208">
        <v>4.3</v>
      </c>
      <c r="F22" s="208">
        <v>3.7</v>
      </c>
      <c r="G22" s="208">
        <v>4</v>
      </c>
    </row>
    <row r="23" spans="1:12" ht="24.95" customHeight="1">
      <c r="A23" s="119" t="s">
        <v>17</v>
      </c>
      <c r="B23" s="168">
        <v>3081</v>
      </c>
      <c r="C23" s="168">
        <v>2343</v>
      </c>
      <c r="D23" s="181">
        <f>SUM(B23:C23)</f>
        <v>5424</v>
      </c>
      <c r="E23" s="208">
        <v>2.9</v>
      </c>
      <c r="F23" s="208">
        <v>2.2000000000000002</v>
      </c>
      <c r="G23" s="398">
        <v>2.5</v>
      </c>
    </row>
    <row r="24" spans="1:12" ht="24.95" customHeight="1" thickBot="1">
      <c r="A24" s="115" t="s">
        <v>40</v>
      </c>
      <c r="B24" s="175">
        <v>3341</v>
      </c>
      <c r="C24" s="175">
        <v>2669</v>
      </c>
      <c r="D24" s="399">
        <f>SUM(B24:C24)</f>
        <v>6010</v>
      </c>
      <c r="E24" s="461">
        <v>3.6</v>
      </c>
      <c r="F24" s="461">
        <v>2.9</v>
      </c>
      <c r="G24" s="203">
        <v>3.3</v>
      </c>
    </row>
    <row r="25" spans="1:12" ht="24.95" customHeight="1" thickTop="1" thickBot="1">
      <c r="A25" s="457" t="s">
        <v>112</v>
      </c>
      <c r="B25" s="214">
        <f>SUM(B22:B24)</f>
        <v>9190</v>
      </c>
      <c r="C25" s="214">
        <f>SUM(C22:C24)</f>
        <v>7367</v>
      </c>
      <c r="D25" s="184">
        <f>SUM(B25:C25)</f>
        <v>16557</v>
      </c>
      <c r="E25" s="207">
        <f>B25/H46*1000</f>
        <v>3.4474454016930371</v>
      </c>
      <c r="F25" s="207">
        <f>C25/H55*1000</f>
        <v>2.7864667057510828</v>
      </c>
      <c r="G25" s="207">
        <f>D25/H59*1000</f>
        <v>3.1183186956737918</v>
      </c>
    </row>
    <row r="26" spans="1:12" s="533" customFormat="1" ht="24.95" customHeight="1" thickTop="1" thickBot="1">
      <c r="A26" s="531" t="s">
        <v>113</v>
      </c>
      <c r="B26" s="532">
        <f>B20+B25</f>
        <v>77271</v>
      </c>
      <c r="C26" s="532">
        <f t="shared" ref="C26:D26" si="1">C20+C25</f>
        <v>63050</v>
      </c>
      <c r="D26" s="532">
        <f t="shared" si="1"/>
        <v>140321</v>
      </c>
      <c r="E26" s="545">
        <v>4.0999999999999996</v>
      </c>
      <c r="F26" s="545">
        <v>3.4</v>
      </c>
      <c r="G26" s="545">
        <v>3.7</v>
      </c>
    </row>
    <row r="27" spans="1:12" ht="12.75" customHeight="1" thickTop="1">
      <c r="A27" s="766"/>
      <c r="B27" s="766"/>
      <c r="C27" s="456"/>
      <c r="D27" s="456"/>
      <c r="E27" s="456"/>
      <c r="F27" s="456"/>
    </row>
    <row r="28" spans="1:12" ht="24" customHeight="1">
      <c r="A28" s="764" t="s">
        <v>240</v>
      </c>
      <c r="B28" s="764"/>
      <c r="C28" s="764"/>
      <c r="D28" s="764"/>
      <c r="E28" s="764"/>
      <c r="F28" s="764"/>
      <c r="G28" s="764"/>
    </row>
    <row r="29" spans="1:12" ht="11.25" hidden="1" customHeight="1">
      <c r="A29" s="779"/>
      <c r="B29" s="779"/>
      <c r="C29" s="779"/>
      <c r="D29" s="779"/>
      <c r="E29" s="779"/>
      <c r="F29" s="779"/>
      <c r="G29" s="779"/>
    </row>
    <row r="30" spans="1:12" ht="17.25" customHeight="1">
      <c r="A30" s="454"/>
      <c r="B30" s="454"/>
      <c r="C30" s="454"/>
      <c r="D30" s="454"/>
      <c r="E30" s="454"/>
      <c r="F30" s="454"/>
      <c r="G30" s="454"/>
      <c r="L30" s="711"/>
    </row>
    <row r="31" spans="1:12" ht="20.25" customHeight="1"/>
    <row r="32" spans="1:12" ht="15" customHeight="1">
      <c r="A32" s="121"/>
      <c r="B32" s="121"/>
      <c r="C32" s="121"/>
      <c r="D32" s="121"/>
      <c r="E32" s="121"/>
      <c r="F32" s="121"/>
      <c r="G32" s="121"/>
    </row>
    <row r="33" spans="1:10" ht="19.5" customHeight="1"/>
    <row r="34" spans="1:10" ht="22.5" customHeight="1">
      <c r="A34" s="778" t="s">
        <v>132</v>
      </c>
      <c r="B34" s="778"/>
      <c r="C34" s="778"/>
      <c r="D34" s="778"/>
      <c r="E34" s="455"/>
      <c r="F34" s="455"/>
      <c r="G34" s="706">
        <v>38</v>
      </c>
    </row>
    <row r="41" spans="1:10">
      <c r="H41" s="284">
        <v>19261253</v>
      </c>
    </row>
    <row r="42" spans="1:10" ht="18">
      <c r="G42" s="720" t="s">
        <v>19</v>
      </c>
    </row>
    <row r="43" spans="1:10">
      <c r="G43" s="712" t="s">
        <v>438</v>
      </c>
      <c r="H43" s="712">
        <v>647679</v>
      </c>
    </row>
    <row r="44" spans="1:10">
      <c r="G44" s="712" t="s">
        <v>439</v>
      </c>
      <c r="H44" s="712">
        <v>1081676</v>
      </c>
    </row>
    <row r="45" spans="1:10">
      <c r="G45" s="712" t="s">
        <v>15</v>
      </c>
      <c r="H45" s="712">
        <v>936387</v>
      </c>
    </row>
    <row r="46" spans="1:10" ht="15.75">
      <c r="G46" s="713" t="s">
        <v>440</v>
      </c>
      <c r="H46" s="713">
        <f>SUM(H43:H45)</f>
        <v>2665742</v>
      </c>
      <c r="J46" s="284">
        <f>H41-H46</f>
        <v>16595511</v>
      </c>
    </row>
    <row r="48" spans="1:10">
      <c r="J48" s="284">
        <f>J46+H46</f>
        <v>19261253</v>
      </c>
    </row>
    <row r="50" spans="7:14">
      <c r="H50" s="284">
        <v>18862929</v>
      </c>
    </row>
    <row r="51" spans="7:14" ht="18">
      <c r="G51" s="720" t="s">
        <v>184</v>
      </c>
    </row>
    <row r="52" spans="7:14">
      <c r="G52" s="712" t="s">
        <v>438</v>
      </c>
      <c r="H52" s="712">
        <v>644856</v>
      </c>
    </row>
    <row r="53" spans="7:14">
      <c r="G53" s="712" t="s">
        <v>439</v>
      </c>
      <c r="H53" s="712">
        <v>1080603</v>
      </c>
    </row>
    <row r="54" spans="7:14" ht="13.5" customHeight="1">
      <c r="G54" s="712" t="s">
        <v>15</v>
      </c>
      <c r="H54" s="712">
        <v>918391</v>
      </c>
      <c r="M54" s="712"/>
      <c r="N54" s="712" t="s">
        <v>441</v>
      </c>
    </row>
    <row r="55" spans="7:14" ht="15.75">
      <c r="G55" s="713" t="s">
        <v>440</v>
      </c>
      <c r="H55" s="713">
        <f>SUM(H52:H54)</f>
        <v>2643850</v>
      </c>
      <c r="J55" s="284">
        <f>H50-H55</f>
        <v>16219079</v>
      </c>
      <c r="M55" s="712"/>
      <c r="N55" s="712"/>
    </row>
    <row r="56" spans="7:14">
      <c r="M56" s="712"/>
      <c r="N56" s="712">
        <v>38124182</v>
      </c>
    </row>
    <row r="57" spans="7:14">
      <c r="H57" s="284">
        <f>J55+H55</f>
        <v>18862929</v>
      </c>
    </row>
    <row r="58" spans="7:14">
      <c r="N58" s="712" t="s">
        <v>442</v>
      </c>
    </row>
    <row r="59" spans="7:14" ht="20.25">
      <c r="G59" s="714" t="s">
        <v>170</v>
      </c>
      <c r="H59" s="714">
        <f>H46+H55</f>
        <v>5309592</v>
      </c>
      <c r="N59" s="712">
        <f>N56-H59</f>
        <v>32814590</v>
      </c>
    </row>
    <row r="61" spans="7:14">
      <c r="K61" s="284">
        <f>N59+H59</f>
        <v>38124182</v>
      </c>
    </row>
  </sheetData>
  <mergeCells count="10">
    <mergeCell ref="E3:E4"/>
    <mergeCell ref="F3:F4"/>
    <mergeCell ref="A34:D34"/>
    <mergeCell ref="A28:G28"/>
    <mergeCell ref="A1:G1"/>
    <mergeCell ref="A3:A4"/>
    <mergeCell ref="B3:D3"/>
    <mergeCell ref="G3:G4"/>
    <mergeCell ref="A29:G29"/>
    <mergeCell ref="A27:B27"/>
  </mergeCells>
  <printOptions horizontalCentered="1"/>
  <pageMargins left="0.20866141699999999" right="0.20866141699999999" top="0.59055118110236204" bottom="0.196850393700787" header="0.31496062992126" footer="0.31496062992126"/>
  <pageSetup paperSize="9" orientation="portrait" r:id="rId1"/>
</worksheet>
</file>

<file path=xl/worksheets/sheet11.xml><?xml version="1.0" encoding="utf-8"?>
<worksheet xmlns="http://schemas.openxmlformats.org/spreadsheetml/2006/main" xmlns:r="http://schemas.openxmlformats.org/officeDocument/2006/relationships">
  <sheetPr>
    <tabColor rgb="FF993366"/>
  </sheetPr>
  <dimension ref="A1:I35"/>
  <sheetViews>
    <sheetView rightToLeft="1" view="pageBreakPreview" zoomScaleSheetLayoutView="100" workbookViewId="0">
      <selection activeCell="O6" sqref="O6"/>
    </sheetView>
  </sheetViews>
  <sheetFormatPr defaultRowHeight="12.75"/>
  <cols>
    <col min="1" max="1" width="11" style="284" customWidth="1"/>
    <col min="2" max="4" width="13.7109375" style="284" customWidth="1"/>
    <col min="5" max="5" width="0.85546875" style="284" customWidth="1"/>
    <col min="6" max="8" width="13.7109375" style="284" customWidth="1"/>
    <col min="9" max="16384" width="9.140625" style="284"/>
  </cols>
  <sheetData>
    <row r="1" spans="1:8" ht="36" customHeight="1">
      <c r="A1" s="767" t="s">
        <v>547</v>
      </c>
      <c r="B1" s="767"/>
      <c r="C1" s="767"/>
      <c r="D1" s="767"/>
      <c r="E1" s="767"/>
      <c r="F1" s="767"/>
      <c r="G1" s="767"/>
      <c r="H1" s="767"/>
    </row>
    <row r="2" spans="1:8" ht="21" customHeight="1" thickBot="1">
      <c r="A2" s="263" t="s">
        <v>289</v>
      </c>
      <c r="B2" s="459"/>
      <c r="C2" s="336"/>
      <c r="D2" s="336"/>
      <c r="E2" s="460"/>
      <c r="F2" s="460"/>
      <c r="G2" s="460"/>
    </row>
    <row r="3" spans="1:8" ht="34.5" customHeight="1" thickTop="1">
      <c r="A3" s="769" t="s">
        <v>16</v>
      </c>
      <c r="B3" s="784" t="s">
        <v>548</v>
      </c>
      <c r="C3" s="784"/>
      <c r="D3" s="784"/>
      <c r="E3" s="784"/>
      <c r="F3" s="784" t="s">
        <v>550</v>
      </c>
      <c r="G3" s="784"/>
      <c r="H3" s="784"/>
    </row>
    <row r="4" spans="1:8" ht="24" customHeight="1">
      <c r="A4" s="770"/>
      <c r="B4" s="528" t="s">
        <v>19</v>
      </c>
      <c r="C4" s="528" t="s">
        <v>66</v>
      </c>
      <c r="D4" s="528" t="s">
        <v>2</v>
      </c>
      <c r="E4" s="785"/>
      <c r="F4" s="528" t="s">
        <v>19</v>
      </c>
      <c r="G4" s="528" t="s">
        <v>66</v>
      </c>
      <c r="H4" s="528" t="s">
        <v>2</v>
      </c>
    </row>
    <row r="5" spans="1:8" ht="24.95" customHeight="1">
      <c r="A5" s="113" t="s">
        <v>0</v>
      </c>
      <c r="B5" s="158">
        <v>614</v>
      </c>
      <c r="C5" s="158">
        <v>493</v>
      </c>
      <c r="D5" s="158">
        <f>SUM(B5:C5)</f>
        <v>1107</v>
      </c>
      <c r="E5" s="471"/>
      <c r="F5" s="305">
        <v>14.7</v>
      </c>
      <c r="G5" s="305">
        <v>12</v>
      </c>
      <c r="H5" s="305">
        <v>13.4</v>
      </c>
    </row>
    <row r="6" spans="1:8" ht="24.95" customHeight="1">
      <c r="A6" s="114" t="s">
        <v>1</v>
      </c>
      <c r="B6" s="158">
        <v>342</v>
      </c>
      <c r="C6" s="158">
        <v>214</v>
      </c>
      <c r="D6" s="158">
        <f t="shared" ref="D6:D12" si="0">SUM(B6:C6)</f>
        <v>556</v>
      </c>
      <c r="E6" s="158"/>
      <c r="F6" s="305">
        <v>19.2</v>
      </c>
      <c r="G6" s="305">
        <v>12.9</v>
      </c>
      <c r="H6" s="305">
        <v>16.2</v>
      </c>
    </row>
    <row r="7" spans="1:8" ht="24.95" customHeight="1">
      <c r="A7" s="114" t="s">
        <v>3</v>
      </c>
      <c r="B7" s="158">
        <v>437</v>
      </c>
      <c r="C7" s="158">
        <v>307</v>
      </c>
      <c r="D7" s="158">
        <f t="shared" si="0"/>
        <v>744</v>
      </c>
      <c r="E7" s="158">
        <v>19.899999999999999</v>
      </c>
      <c r="F7" s="305">
        <v>19.899999999999999</v>
      </c>
      <c r="G7" s="305">
        <v>14.5</v>
      </c>
      <c r="H7" s="305">
        <v>17.3</v>
      </c>
    </row>
    <row r="8" spans="1:8" ht="24.95" customHeight="1">
      <c r="A8" s="114" t="s">
        <v>206</v>
      </c>
      <c r="B8" s="161">
        <v>129</v>
      </c>
      <c r="C8" s="161">
        <v>73</v>
      </c>
      <c r="D8" s="161">
        <f>SUM(B8:C8)</f>
        <v>202</v>
      </c>
      <c r="E8" s="161"/>
      <c r="F8" s="204">
        <v>3.4</v>
      </c>
      <c r="G8" s="204">
        <v>2</v>
      </c>
      <c r="H8" s="204">
        <v>2.7</v>
      </c>
    </row>
    <row r="9" spans="1:8" ht="24.95" customHeight="1">
      <c r="A9" s="114" t="s">
        <v>20</v>
      </c>
      <c r="B9" s="158">
        <v>2230</v>
      </c>
      <c r="C9" s="158">
        <v>1613</v>
      </c>
      <c r="D9" s="158">
        <f t="shared" si="0"/>
        <v>3843</v>
      </c>
      <c r="E9" s="158"/>
      <c r="F9" s="305">
        <v>19.5</v>
      </c>
      <c r="G9" s="305">
        <v>14.8</v>
      </c>
      <c r="H9" s="305">
        <v>17.2</v>
      </c>
    </row>
    <row r="10" spans="1:8" ht="24.95" customHeight="1">
      <c r="A10" s="114" t="s">
        <v>4</v>
      </c>
      <c r="B10" s="158">
        <v>678</v>
      </c>
      <c r="C10" s="158">
        <v>503</v>
      </c>
      <c r="D10" s="158">
        <f t="shared" si="0"/>
        <v>1181</v>
      </c>
      <c r="E10" s="158"/>
      <c r="F10" s="305">
        <v>21.4</v>
      </c>
      <c r="G10" s="305">
        <v>16.3</v>
      </c>
      <c r="H10" s="305">
        <v>18.899999999999999</v>
      </c>
    </row>
    <row r="11" spans="1:8" ht="24.95" customHeight="1">
      <c r="A11" s="114" t="s">
        <v>18</v>
      </c>
      <c r="B11" s="158">
        <v>304</v>
      </c>
      <c r="C11" s="158">
        <v>256</v>
      </c>
      <c r="D11" s="158">
        <f t="shared" si="0"/>
        <v>560</v>
      </c>
      <c r="E11" s="158"/>
      <c r="F11" s="305">
        <v>13.9</v>
      </c>
      <c r="G11" s="305">
        <v>12.7</v>
      </c>
      <c r="H11" s="305">
        <v>13.3</v>
      </c>
    </row>
    <row r="12" spans="1:8" ht="24.95" customHeight="1">
      <c r="A12" s="114" t="s">
        <v>6</v>
      </c>
      <c r="B12" s="158">
        <v>309</v>
      </c>
      <c r="C12" s="158">
        <v>212</v>
      </c>
      <c r="D12" s="158">
        <f t="shared" si="0"/>
        <v>521</v>
      </c>
      <c r="E12" s="158"/>
      <c r="F12" s="305">
        <v>13.6</v>
      </c>
      <c r="G12" s="305">
        <v>10.1</v>
      </c>
      <c r="H12" s="305">
        <v>11.9</v>
      </c>
    </row>
    <row r="13" spans="1:8" ht="24.95" customHeight="1">
      <c r="A13" s="114" t="s">
        <v>207</v>
      </c>
      <c r="B13" s="161">
        <v>100</v>
      </c>
      <c r="C13" s="161">
        <v>65</v>
      </c>
      <c r="D13" s="161">
        <f>SUM(B13:C13)</f>
        <v>165</v>
      </c>
      <c r="E13" s="182"/>
      <c r="F13" s="398">
        <v>5.4</v>
      </c>
      <c r="G13" s="398">
        <v>3.7</v>
      </c>
      <c r="H13" s="208">
        <v>4.5999999999999996</v>
      </c>
    </row>
    <row r="14" spans="1:8" ht="24.95" customHeight="1">
      <c r="A14" s="114" t="s">
        <v>8</v>
      </c>
      <c r="B14" s="158">
        <v>487</v>
      </c>
      <c r="C14" s="158">
        <v>310</v>
      </c>
      <c r="D14" s="158">
        <f t="shared" ref="D14:D20" si="1">SUM(B14:C14)</f>
        <v>797</v>
      </c>
      <c r="E14" s="158"/>
      <c r="F14" s="305">
        <v>19.5</v>
      </c>
      <c r="G14" s="305">
        <v>13.2</v>
      </c>
      <c r="H14" s="305">
        <v>16.5</v>
      </c>
    </row>
    <row r="15" spans="1:8" ht="24.95" customHeight="1">
      <c r="A15" s="114" t="s">
        <v>9</v>
      </c>
      <c r="B15" s="158">
        <v>377</v>
      </c>
      <c r="C15" s="158">
        <v>307</v>
      </c>
      <c r="D15" s="158">
        <f t="shared" si="1"/>
        <v>684</v>
      </c>
      <c r="E15" s="158"/>
      <c r="F15" s="305">
        <v>20.8</v>
      </c>
      <c r="G15" s="305">
        <v>17.600000000000001</v>
      </c>
      <c r="H15" s="305">
        <v>19.3</v>
      </c>
    </row>
    <row r="16" spans="1:8" ht="24.95" customHeight="1">
      <c r="A16" s="114" t="s">
        <v>10</v>
      </c>
      <c r="B16" s="158">
        <v>166</v>
      </c>
      <c r="C16" s="158">
        <v>134</v>
      </c>
      <c r="D16" s="158">
        <f t="shared" si="1"/>
        <v>300</v>
      </c>
      <c r="E16" s="158"/>
      <c r="F16" s="305">
        <v>11.7</v>
      </c>
      <c r="G16" s="305">
        <v>10</v>
      </c>
      <c r="H16" s="305">
        <v>10.9</v>
      </c>
    </row>
    <row r="17" spans="1:9" ht="24.95" customHeight="1">
      <c r="A17" s="114" t="s">
        <v>11</v>
      </c>
      <c r="B17" s="158">
        <v>587</v>
      </c>
      <c r="C17" s="158">
        <v>384</v>
      </c>
      <c r="D17" s="158">
        <f t="shared" si="1"/>
        <v>971</v>
      </c>
      <c r="E17" s="158"/>
      <c r="F17" s="305">
        <v>19.2</v>
      </c>
      <c r="G17" s="305">
        <v>13</v>
      </c>
      <c r="H17" s="338">
        <v>16.2</v>
      </c>
    </row>
    <row r="18" spans="1:9" ht="24.95" customHeight="1">
      <c r="A18" s="114" t="s">
        <v>185</v>
      </c>
      <c r="B18" s="158">
        <v>242</v>
      </c>
      <c r="C18" s="158">
        <v>149</v>
      </c>
      <c r="D18" s="158">
        <f t="shared" si="1"/>
        <v>391</v>
      </c>
      <c r="E18" s="158"/>
      <c r="F18" s="305">
        <v>13.3</v>
      </c>
      <c r="G18" s="305">
        <v>8.1999999999999993</v>
      </c>
      <c r="H18" s="338">
        <v>10.8</v>
      </c>
    </row>
    <row r="19" spans="1:9" ht="24.95" customHeight="1" thickBot="1">
      <c r="A19" s="115" t="s">
        <v>13</v>
      </c>
      <c r="B19" s="159">
        <v>932</v>
      </c>
      <c r="C19" s="159">
        <v>727</v>
      </c>
      <c r="D19" s="159">
        <f t="shared" si="1"/>
        <v>1659</v>
      </c>
      <c r="E19" s="159"/>
      <c r="F19" s="306">
        <v>18.899999999999999</v>
      </c>
      <c r="G19" s="306">
        <v>15.5</v>
      </c>
      <c r="H19" s="306">
        <v>17.2</v>
      </c>
    </row>
    <row r="20" spans="1:9" ht="24.95" customHeight="1" thickTop="1" thickBot="1">
      <c r="A20" s="470" t="s">
        <v>112</v>
      </c>
      <c r="B20" s="174">
        <f>SUM(B5:B19)</f>
        <v>7934</v>
      </c>
      <c r="C20" s="174">
        <f>SUM(C5:C19)</f>
        <v>5747</v>
      </c>
      <c r="D20" s="174">
        <f t="shared" si="1"/>
        <v>13681</v>
      </c>
      <c r="E20" s="174"/>
      <c r="F20" s="202">
        <v>16.399999999999999</v>
      </c>
      <c r="G20" s="202">
        <v>12.4</v>
      </c>
      <c r="H20" s="221">
        <v>14.5</v>
      </c>
    </row>
    <row r="21" spans="1:9" s="533" customFormat="1" ht="24.95" customHeight="1" thickTop="1" thickBot="1">
      <c r="A21" s="531" t="s">
        <v>110</v>
      </c>
      <c r="B21" s="532"/>
      <c r="C21" s="532"/>
      <c r="D21" s="532"/>
      <c r="E21" s="532"/>
      <c r="F21" s="532"/>
      <c r="G21" s="532"/>
      <c r="H21" s="545"/>
    </row>
    <row r="22" spans="1:9" ht="24.95" customHeight="1" thickTop="1">
      <c r="A22" s="119" t="s">
        <v>14</v>
      </c>
      <c r="B22" s="168">
        <v>286</v>
      </c>
      <c r="C22" s="168">
        <v>240</v>
      </c>
      <c r="D22" s="181">
        <f>SUM(B22:C22)</f>
        <v>526</v>
      </c>
      <c r="E22" s="181"/>
      <c r="F22" s="208">
        <v>12.6</v>
      </c>
      <c r="G22" s="208">
        <v>10.6</v>
      </c>
      <c r="H22" s="208">
        <v>11.6</v>
      </c>
      <c r="I22" s="479"/>
    </row>
    <row r="23" spans="1:9" ht="24.95" customHeight="1">
      <c r="A23" s="119" t="s">
        <v>17</v>
      </c>
      <c r="B23" s="168">
        <v>114</v>
      </c>
      <c r="C23" s="168">
        <v>82</v>
      </c>
      <c r="D23" s="181">
        <f>SUM(B23:C23)</f>
        <v>196</v>
      </c>
      <c r="E23" s="181"/>
      <c r="F23" s="208">
        <v>5.4</v>
      </c>
      <c r="G23" s="208">
        <v>3.8</v>
      </c>
      <c r="H23" s="398">
        <v>4.5999999999999996</v>
      </c>
    </row>
    <row r="24" spans="1:9" ht="24.95" customHeight="1" thickBot="1">
      <c r="A24" s="115" t="s">
        <v>40</v>
      </c>
      <c r="B24" s="175">
        <v>332</v>
      </c>
      <c r="C24" s="175">
        <v>241</v>
      </c>
      <c r="D24" s="399">
        <f>SUM(B24:C24)</f>
        <v>573</v>
      </c>
      <c r="E24" s="399"/>
      <c r="F24" s="461">
        <v>11.7</v>
      </c>
      <c r="G24" s="461">
        <v>9.3000000000000007</v>
      </c>
      <c r="H24" s="203">
        <v>10.5</v>
      </c>
    </row>
    <row r="25" spans="1:9" ht="24.95" customHeight="1" thickTop="1" thickBot="1">
      <c r="A25" s="470" t="s">
        <v>112</v>
      </c>
      <c r="B25" s="214">
        <f>SUM(B22:B24)</f>
        <v>732</v>
      </c>
      <c r="C25" s="214">
        <f>SUM(C22:C24)</f>
        <v>563</v>
      </c>
      <c r="D25" s="184">
        <f>SUM(D22:D24)</f>
        <v>1295</v>
      </c>
      <c r="E25" s="184"/>
      <c r="F25" s="505" t="s">
        <v>141</v>
      </c>
      <c r="G25" s="505" t="s">
        <v>141</v>
      </c>
      <c r="H25" s="418" t="s">
        <v>141</v>
      </c>
    </row>
    <row r="26" spans="1:9" s="533" customFormat="1" ht="24.95" customHeight="1" thickTop="1" thickBot="1">
      <c r="A26" s="531" t="s">
        <v>113</v>
      </c>
      <c r="B26" s="532">
        <f>B20+B25</f>
        <v>8666</v>
      </c>
      <c r="C26" s="532">
        <f>C20+C25</f>
        <v>6310</v>
      </c>
      <c r="D26" s="532">
        <f>D20+D25</f>
        <v>14976</v>
      </c>
      <c r="E26" s="532"/>
      <c r="F26" s="545">
        <v>15.6</v>
      </c>
      <c r="G26" s="545">
        <v>11.9</v>
      </c>
      <c r="H26" s="545">
        <v>13.8</v>
      </c>
    </row>
    <row r="27" spans="1:9" ht="12.75" customHeight="1" thickTop="1">
      <c r="A27" s="766"/>
      <c r="B27" s="766"/>
      <c r="C27" s="469"/>
      <c r="D27" s="469"/>
      <c r="E27" s="469"/>
      <c r="F27" s="469"/>
      <c r="G27" s="469"/>
    </row>
    <row r="28" spans="1:9" ht="18" customHeight="1">
      <c r="A28" s="779" t="s">
        <v>186</v>
      </c>
      <c r="B28" s="779"/>
      <c r="C28" s="779"/>
      <c r="D28" s="779"/>
      <c r="E28" s="779"/>
      <c r="F28" s="779"/>
      <c r="G28" s="779"/>
      <c r="H28" s="779"/>
    </row>
    <row r="29" spans="1:9" ht="21" customHeight="1">
      <c r="A29" s="779" t="s">
        <v>220</v>
      </c>
      <c r="B29" s="779"/>
      <c r="C29" s="779"/>
      <c r="D29" s="340"/>
      <c r="E29" s="340"/>
      <c r="F29" s="340"/>
      <c r="G29" s="340"/>
      <c r="H29" s="340"/>
    </row>
    <row r="30" spans="1:9" ht="11.25" hidden="1" customHeight="1">
      <c r="A30" s="779"/>
      <c r="B30" s="779"/>
      <c r="C30" s="779"/>
      <c r="D30" s="779"/>
      <c r="E30" s="779"/>
      <c r="F30" s="779"/>
      <c r="G30" s="779"/>
      <c r="H30" s="779"/>
    </row>
    <row r="31" spans="1:9" ht="17.25" customHeight="1">
      <c r="A31" s="468"/>
      <c r="B31" s="468"/>
      <c r="C31" s="468"/>
      <c r="D31" s="468"/>
      <c r="E31" s="468"/>
      <c r="F31" s="468"/>
      <c r="G31" s="468"/>
      <c r="H31" s="468"/>
    </row>
    <row r="32" spans="1:9" ht="20.25" customHeight="1">
      <c r="A32" s="764" t="s">
        <v>240</v>
      </c>
      <c r="B32" s="764"/>
      <c r="C32" s="764"/>
      <c r="D32" s="764"/>
      <c r="E32" s="764"/>
      <c r="F32" s="764"/>
      <c r="G32" s="490"/>
      <c r="H32" s="490"/>
    </row>
    <row r="33" spans="1:8" ht="6.75" customHeight="1">
      <c r="A33" s="121"/>
      <c r="B33" s="121"/>
      <c r="C33" s="121"/>
      <c r="D33" s="121"/>
      <c r="E33" s="121"/>
      <c r="F33" s="121"/>
      <c r="G33" s="121"/>
      <c r="H33" s="121"/>
    </row>
    <row r="34" spans="1:8" ht="19.5" customHeight="1"/>
    <row r="35" spans="1:8" ht="22.5" customHeight="1">
      <c r="A35" s="778" t="s">
        <v>132</v>
      </c>
      <c r="B35" s="778"/>
      <c r="C35" s="778"/>
      <c r="D35" s="778"/>
      <c r="E35" s="467"/>
      <c r="F35" s="467"/>
      <c r="G35" s="467"/>
      <c r="H35" s="706">
        <v>39</v>
      </c>
    </row>
  </sheetData>
  <mergeCells count="11">
    <mergeCell ref="A35:D35"/>
    <mergeCell ref="A27:B27"/>
    <mergeCell ref="A28:H28"/>
    <mergeCell ref="A29:C29"/>
    <mergeCell ref="A30:H30"/>
    <mergeCell ref="A32:F32"/>
    <mergeCell ref="A1:H1"/>
    <mergeCell ref="A3:A4"/>
    <mergeCell ref="B3:D3"/>
    <mergeCell ref="E3:E4"/>
    <mergeCell ref="F3:H3"/>
  </mergeCells>
  <printOptions horizontalCentered="1"/>
  <pageMargins left="0.45866141700000002" right="0.45866141700000002" top="0.59055118110236204" bottom="0.196850393700787" header="0.31496062992126" footer="0.31496062992126"/>
  <pageSetup paperSize="9" orientation="portrait" r:id="rId1"/>
</worksheet>
</file>

<file path=xl/worksheets/sheet12.xml><?xml version="1.0" encoding="utf-8"?>
<worksheet xmlns="http://schemas.openxmlformats.org/spreadsheetml/2006/main" xmlns:r="http://schemas.openxmlformats.org/officeDocument/2006/relationships">
  <sheetPr codeName="Sheet6">
    <tabColor rgb="FF993366"/>
  </sheetPr>
  <dimension ref="A1:Q35"/>
  <sheetViews>
    <sheetView rightToLeft="1" view="pageBreakPreview" zoomScaleSheetLayoutView="100" workbookViewId="0">
      <selection activeCell="F3" sqref="F3"/>
    </sheetView>
  </sheetViews>
  <sheetFormatPr defaultRowHeight="12.75"/>
  <cols>
    <col min="1" max="1" width="17.42578125" style="77" customWidth="1"/>
    <col min="2" max="4" width="16.7109375" style="77" customWidth="1"/>
    <col min="5" max="5" width="15.7109375" style="284" customWidth="1"/>
    <col min="6" max="9" width="9.140625" style="77"/>
    <col min="10" max="10" width="4.5703125" style="77" customWidth="1"/>
    <col min="11" max="16384" width="9.140625" style="77"/>
  </cols>
  <sheetData>
    <row r="1" spans="1:17" ht="37.5" customHeight="1" thickBot="1">
      <c r="A1" s="767" t="s">
        <v>551</v>
      </c>
      <c r="B1" s="767"/>
      <c r="C1" s="767"/>
      <c r="D1" s="767"/>
      <c r="E1" s="767"/>
    </row>
    <row r="2" spans="1:17" ht="21" customHeight="1" thickBot="1">
      <c r="A2" s="263" t="s">
        <v>290</v>
      </c>
      <c r="B2" s="336"/>
      <c r="C2" s="336"/>
      <c r="D2" s="336"/>
      <c r="G2" s="800" t="s">
        <v>234</v>
      </c>
      <c r="H2" s="801"/>
      <c r="I2" s="801"/>
      <c r="J2" s="801"/>
      <c r="K2" s="801"/>
      <c r="L2" s="801"/>
      <c r="M2" s="802"/>
      <c r="N2" s="474"/>
    </row>
    <row r="3" spans="1:17" ht="27" customHeight="1" thickTop="1" thickBot="1">
      <c r="A3" s="769" t="s">
        <v>16</v>
      </c>
      <c r="B3" s="784" t="s">
        <v>349</v>
      </c>
      <c r="C3" s="784"/>
      <c r="D3" s="784"/>
      <c r="E3" s="769" t="s">
        <v>213</v>
      </c>
    </row>
    <row r="4" spans="1:17" ht="24" customHeight="1" thickBot="1">
      <c r="A4" s="770"/>
      <c r="B4" s="528" t="s">
        <v>19</v>
      </c>
      <c r="C4" s="528" t="s">
        <v>66</v>
      </c>
      <c r="D4" s="528" t="s">
        <v>2</v>
      </c>
      <c r="E4" s="770"/>
      <c r="G4" s="800" t="s">
        <v>232</v>
      </c>
      <c r="H4" s="801"/>
      <c r="I4" s="801"/>
      <c r="K4" s="800" t="s">
        <v>233</v>
      </c>
      <c r="L4" s="801"/>
      <c r="M4" s="802"/>
      <c r="O4" s="800" t="s">
        <v>235</v>
      </c>
      <c r="P4" s="801"/>
      <c r="Q4" s="802"/>
    </row>
    <row r="5" spans="1:17" ht="24.95" customHeight="1">
      <c r="A5" s="113" t="s">
        <v>0</v>
      </c>
      <c r="B5" s="161">
        <f>G5+K5</f>
        <v>1001</v>
      </c>
      <c r="C5" s="161">
        <f>H5+L5</f>
        <v>841</v>
      </c>
      <c r="D5" s="161">
        <f>SUM(B5:C5)</f>
        <v>1842</v>
      </c>
      <c r="E5" s="204">
        <v>22.2</v>
      </c>
      <c r="G5" s="161">
        <v>798</v>
      </c>
      <c r="H5" s="161">
        <v>639</v>
      </c>
      <c r="I5" s="161">
        <v>1437</v>
      </c>
      <c r="K5" s="158">
        <v>203</v>
      </c>
      <c r="L5" s="158">
        <v>202</v>
      </c>
      <c r="M5" s="158">
        <f>SUM(K5:L5)</f>
        <v>405</v>
      </c>
      <c r="O5" s="215">
        <f>G5+K5</f>
        <v>1001</v>
      </c>
      <c r="P5" s="215">
        <f>H5+L5</f>
        <v>841</v>
      </c>
      <c r="Q5" s="215">
        <f>SUM(O5:P5)</f>
        <v>1842</v>
      </c>
    </row>
    <row r="6" spans="1:17" ht="24.95" customHeight="1">
      <c r="A6" s="114" t="s">
        <v>1</v>
      </c>
      <c r="B6" s="161">
        <f t="shared" ref="B6:B19" si="0">G6+K6</f>
        <v>483</v>
      </c>
      <c r="C6" s="161">
        <f t="shared" ref="C6:C19" si="1">H6+L6</f>
        <v>361</v>
      </c>
      <c r="D6" s="161">
        <f t="shared" ref="D6:D19" si="2">SUM(B6:C6)</f>
        <v>844</v>
      </c>
      <c r="E6" s="305">
        <v>24.6</v>
      </c>
      <c r="G6" s="158">
        <v>431</v>
      </c>
      <c r="H6" s="158">
        <v>315</v>
      </c>
      <c r="I6" s="158">
        <f t="shared" ref="I6:I12" si="3">SUM(G6:H6)</f>
        <v>746</v>
      </c>
      <c r="K6" s="158">
        <v>52</v>
      </c>
      <c r="L6" s="158">
        <v>46</v>
      </c>
      <c r="M6" s="158">
        <v>98</v>
      </c>
      <c r="O6" s="215">
        <f t="shared" ref="O6:O26" si="4">G6+K6</f>
        <v>483</v>
      </c>
      <c r="P6" s="215">
        <f t="shared" ref="P6:P26" si="5">H6+L6</f>
        <v>361</v>
      </c>
      <c r="Q6" s="215">
        <f t="shared" ref="Q6:Q26" si="6">SUM(O6:P6)</f>
        <v>844</v>
      </c>
    </row>
    <row r="7" spans="1:17" ht="24.95" customHeight="1">
      <c r="A7" s="114" t="s">
        <v>3</v>
      </c>
      <c r="B7" s="161">
        <f t="shared" si="0"/>
        <v>661</v>
      </c>
      <c r="C7" s="161">
        <f t="shared" si="1"/>
        <v>527</v>
      </c>
      <c r="D7" s="161">
        <f t="shared" si="2"/>
        <v>1188</v>
      </c>
      <c r="E7" s="305">
        <v>27.6</v>
      </c>
      <c r="G7" s="158">
        <v>556</v>
      </c>
      <c r="H7" s="158">
        <v>424</v>
      </c>
      <c r="I7" s="158">
        <f t="shared" si="3"/>
        <v>980</v>
      </c>
      <c r="K7" s="158">
        <v>105</v>
      </c>
      <c r="L7" s="158">
        <v>103</v>
      </c>
      <c r="M7" s="158">
        <f t="shared" ref="M7:M19" si="7">SUM(K7:L7)</f>
        <v>208</v>
      </c>
      <c r="O7" s="215">
        <f t="shared" si="4"/>
        <v>661</v>
      </c>
      <c r="P7" s="215">
        <f t="shared" si="5"/>
        <v>527</v>
      </c>
      <c r="Q7" s="215">
        <f t="shared" si="6"/>
        <v>1188</v>
      </c>
    </row>
    <row r="8" spans="1:17" ht="24.95" customHeight="1">
      <c r="A8" s="114" t="s">
        <v>206</v>
      </c>
      <c r="B8" s="161">
        <f t="shared" si="0"/>
        <v>193</v>
      </c>
      <c r="C8" s="161">
        <f t="shared" si="1"/>
        <v>130</v>
      </c>
      <c r="D8" s="161">
        <f t="shared" si="2"/>
        <v>323</v>
      </c>
      <c r="E8" s="204">
        <v>4.4000000000000004</v>
      </c>
      <c r="G8" s="161">
        <v>151</v>
      </c>
      <c r="H8" s="161">
        <v>99</v>
      </c>
      <c r="I8" s="161">
        <f>SUM(G8:H8)</f>
        <v>250</v>
      </c>
      <c r="K8" s="161">
        <v>42</v>
      </c>
      <c r="L8" s="161">
        <v>31</v>
      </c>
      <c r="M8" s="161">
        <f>SUM(K8:L8)</f>
        <v>73</v>
      </c>
      <c r="O8" s="215">
        <f t="shared" si="4"/>
        <v>193</v>
      </c>
      <c r="P8" s="215">
        <f t="shared" si="5"/>
        <v>130</v>
      </c>
      <c r="Q8" s="215">
        <f t="shared" si="6"/>
        <v>323</v>
      </c>
    </row>
    <row r="9" spans="1:17" ht="24.95" customHeight="1">
      <c r="A9" s="114" t="s">
        <v>20</v>
      </c>
      <c r="B9" s="161">
        <f t="shared" si="0"/>
        <v>3558</v>
      </c>
      <c r="C9" s="161">
        <f t="shared" si="1"/>
        <v>2857</v>
      </c>
      <c r="D9" s="161">
        <f t="shared" si="2"/>
        <v>6415</v>
      </c>
      <c r="E9" s="305">
        <v>28.8</v>
      </c>
      <c r="G9" s="158">
        <v>2917</v>
      </c>
      <c r="H9" s="158">
        <v>2315</v>
      </c>
      <c r="I9" s="158">
        <f t="shared" si="3"/>
        <v>5232</v>
      </c>
      <c r="K9" s="158">
        <v>641</v>
      </c>
      <c r="L9" s="158">
        <v>542</v>
      </c>
      <c r="M9" s="158">
        <f t="shared" si="7"/>
        <v>1183</v>
      </c>
      <c r="O9" s="215">
        <f t="shared" si="4"/>
        <v>3558</v>
      </c>
      <c r="P9" s="215">
        <f t="shared" si="5"/>
        <v>2857</v>
      </c>
      <c r="Q9" s="215">
        <f t="shared" si="6"/>
        <v>6415</v>
      </c>
    </row>
    <row r="10" spans="1:17" ht="24.95" customHeight="1">
      <c r="A10" s="114" t="s">
        <v>4</v>
      </c>
      <c r="B10" s="161">
        <f t="shared" si="0"/>
        <v>1045</v>
      </c>
      <c r="C10" s="161">
        <f t="shared" si="1"/>
        <v>867</v>
      </c>
      <c r="D10" s="161">
        <f t="shared" si="2"/>
        <v>1912</v>
      </c>
      <c r="E10" s="305">
        <v>30.6</v>
      </c>
      <c r="G10" s="158">
        <v>857</v>
      </c>
      <c r="H10" s="158">
        <v>678</v>
      </c>
      <c r="I10" s="158">
        <f t="shared" si="3"/>
        <v>1535</v>
      </c>
      <c r="K10" s="158">
        <v>188</v>
      </c>
      <c r="L10" s="158">
        <v>189</v>
      </c>
      <c r="M10" s="158">
        <f t="shared" si="7"/>
        <v>377</v>
      </c>
      <c r="O10" s="215">
        <f t="shared" si="4"/>
        <v>1045</v>
      </c>
      <c r="P10" s="215">
        <f t="shared" si="5"/>
        <v>867</v>
      </c>
      <c r="Q10" s="215">
        <f t="shared" si="6"/>
        <v>1912</v>
      </c>
    </row>
    <row r="11" spans="1:17" ht="24.95" customHeight="1">
      <c r="A11" s="114" t="s">
        <v>18</v>
      </c>
      <c r="B11" s="161">
        <f t="shared" si="0"/>
        <v>527</v>
      </c>
      <c r="C11" s="161">
        <f t="shared" si="1"/>
        <v>452</v>
      </c>
      <c r="D11" s="161">
        <f t="shared" si="2"/>
        <v>979</v>
      </c>
      <c r="E11" s="305">
        <v>23.3</v>
      </c>
      <c r="G11" s="158">
        <v>450</v>
      </c>
      <c r="H11" s="158">
        <v>388</v>
      </c>
      <c r="I11" s="158">
        <f t="shared" si="3"/>
        <v>838</v>
      </c>
      <c r="K11" s="158">
        <v>77</v>
      </c>
      <c r="L11" s="158">
        <v>64</v>
      </c>
      <c r="M11" s="158">
        <f t="shared" si="7"/>
        <v>141</v>
      </c>
      <c r="O11" s="215">
        <f t="shared" si="4"/>
        <v>527</v>
      </c>
      <c r="P11" s="215">
        <f t="shared" si="5"/>
        <v>452</v>
      </c>
      <c r="Q11" s="215">
        <f t="shared" si="6"/>
        <v>979</v>
      </c>
    </row>
    <row r="12" spans="1:17" ht="24.95" customHeight="1">
      <c r="A12" s="114" t="s">
        <v>6</v>
      </c>
      <c r="B12" s="161">
        <f t="shared" si="0"/>
        <v>553</v>
      </c>
      <c r="C12" s="161">
        <f t="shared" si="1"/>
        <v>406</v>
      </c>
      <c r="D12" s="161">
        <f t="shared" si="2"/>
        <v>959</v>
      </c>
      <c r="E12" s="305">
        <v>21.9</v>
      </c>
      <c r="G12" s="158">
        <v>429</v>
      </c>
      <c r="H12" s="158">
        <v>310</v>
      </c>
      <c r="I12" s="158">
        <f t="shared" si="3"/>
        <v>739</v>
      </c>
      <c r="K12" s="158">
        <v>124</v>
      </c>
      <c r="L12" s="158">
        <v>96</v>
      </c>
      <c r="M12" s="158">
        <f t="shared" si="7"/>
        <v>220</v>
      </c>
      <c r="O12" s="215">
        <f t="shared" si="4"/>
        <v>553</v>
      </c>
      <c r="P12" s="215">
        <f t="shared" si="5"/>
        <v>406</v>
      </c>
      <c r="Q12" s="215">
        <f t="shared" si="6"/>
        <v>959</v>
      </c>
    </row>
    <row r="13" spans="1:17" ht="24.95" customHeight="1">
      <c r="A13" s="114" t="s">
        <v>207</v>
      </c>
      <c r="B13" s="161">
        <f t="shared" si="0"/>
        <v>193</v>
      </c>
      <c r="C13" s="161">
        <f t="shared" si="1"/>
        <v>178</v>
      </c>
      <c r="D13" s="161">
        <f t="shared" si="2"/>
        <v>371</v>
      </c>
      <c r="E13" s="208">
        <v>10.4</v>
      </c>
      <c r="G13" s="161">
        <v>136</v>
      </c>
      <c r="H13" s="161">
        <v>117</v>
      </c>
      <c r="I13" s="161">
        <f>SUM(G13:H13)</f>
        <v>253</v>
      </c>
      <c r="K13" s="181">
        <v>57</v>
      </c>
      <c r="L13" s="181">
        <v>61</v>
      </c>
      <c r="M13" s="158">
        <f t="shared" si="7"/>
        <v>118</v>
      </c>
      <c r="O13" s="215">
        <f t="shared" si="4"/>
        <v>193</v>
      </c>
      <c r="P13" s="215">
        <f t="shared" si="5"/>
        <v>178</v>
      </c>
      <c r="Q13" s="215">
        <f t="shared" si="6"/>
        <v>371</v>
      </c>
    </row>
    <row r="14" spans="1:17" ht="24.95" customHeight="1">
      <c r="A14" s="114" t="s">
        <v>8</v>
      </c>
      <c r="B14" s="161">
        <f t="shared" si="0"/>
        <v>768</v>
      </c>
      <c r="C14" s="161">
        <f t="shared" si="1"/>
        <v>527</v>
      </c>
      <c r="D14" s="161">
        <f t="shared" si="2"/>
        <v>1295</v>
      </c>
      <c r="E14" s="305">
        <v>26.7</v>
      </c>
      <c r="G14" s="158">
        <v>650</v>
      </c>
      <c r="H14" s="158">
        <v>435</v>
      </c>
      <c r="I14" s="158">
        <f>SUM(G14:H14)</f>
        <v>1085</v>
      </c>
      <c r="K14" s="158">
        <v>118</v>
      </c>
      <c r="L14" s="158">
        <v>92</v>
      </c>
      <c r="M14" s="158">
        <f t="shared" si="7"/>
        <v>210</v>
      </c>
      <c r="O14" s="215">
        <f t="shared" si="4"/>
        <v>768</v>
      </c>
      <c r="P14" s="215">
        <f t="shared" si="5"/>
        <v>527</v>
      </c>
      <c r="Q14" s="215">
        <f t="shared" si="6"/>
        <v>1295</v>
      </c>
    </row>
    <row r="15" spans="1:17" ht="24.95" customHeight="1">
      <c r="A15" s="114" t="s">
        <v>9</v>
      </c>
      <c r="B15" s="161">
        <f t="shared" si="0"/>
        <v>602</v>
      </c>
      <c r="C15" s="161">
        <f t="shared" si="1"/>
        <v>511</v>
      </c>
      <c r="D15" s="161">
        <f t="shared" si="2"/>
        <v>1113</v>
      </c>
      <c r="E15" s="305">
        <v>31.3</v>
      </c>
      <c r="G15" s="158">
        <v>510</v>
      </c>
      <c r="H15" s="158">
        <v>435</v>
      </c>
      <c r="I15" s="158">
        <f t="shared" ref="I15:I17" si="8">SUM(G15:H15)</f>
        <v>945</v>
      </c>
      <c r="K15" s="158">
        <v>92</v>
      </c>
      <c r="L15" s="158">
        <v>76</v>
      </c>
      <c r="M15" s="158">
        <f t="shared" si="7"/>
        <v>168</v>
      </c>
      <c r="O15" s="215">
        <f t="shared" si="4"/>
        <v>602</v>
      </c>
      <c r="P15" s="215">
        <f t="shared" si="5"/>
        <v>511</v>
      </c>
      <c r="Q15" s="215">
        <f t="shared" si="6"/>
        <v>1113</v>
      </c>
    </row>
    <row r="16" spans="1:17" ht="24.95" customHeight="1">
      <c r="A16" s="114" t="s">
        <v>10</v>
      </c>
      <c r="B16" s="161">
        <f t="shared" si="0"/>
        <v>328</v>
      </c>
      <c r="C16" s="161">
        <f t="shared" si="1"/>
        <v>270</v>
      </c>
      <c r="D16" s="161">
        <f t="shared" si="2"/>
        <v>598</v>
      </c>
      <c r="E16" s="305">
        <v>21.7</v>
      </c>
      <c r="G16" s="158">
        <v>233</v>
      </c>
      <c r="H16" s="158">
        <v>197</v>
      </c>
      <c r="I16" s="158">
        <f t="shared" si="8"/>
        <v>430</v>
      </c>
      <c r="K16" s="158">
        <v>95</v>
      </c>
      <c r="L16" s="158">
        <v>73</v>
      </c>
      <c r="M16" s="158">
        <f t="shared" si="7"/>
        <v>168</v>
      </c>
      <c r="O16" s="215">
        <f t="shared" si="4"/>
        <v>328</v>
      </c>
      <c r="P16" s="215">
        <f t="shared" si="5"/>
        <v>270</v>
      </c>
      <c r="Q16" s="215">
        <f t="shared" si="6"/>
        <v>598</v>
      </c>
    </row>
    <row r="17" spans="1:17" ht="24.95" customHeight="1">
      <c r="A17" s="114" t="s">
        <v>11</v>
      </c>
      <c r="B17" s="161">
        <f t="shared" si="0"/>
        <v>865</v>
      </c>
      <c r="C17" s="161">
        <f t="shared" si="1"/>
        <v>681</v>
      </c>
      <c r="D17" s="161">
        <f t="shared" si="2"/>
        <v>1546</v>
      </c>
      <c r="E17" s="338">
        <v>25.7</v>
      </c>
      <c r="G17" s="158">
        <v>710</v>
      </c>
      <c r="H17" s="158">
        <v>529</v>
      </c>
      <c r="I17" s="158">
        <f t="shared" si="8"/>
        <v>1239</v>
      </c>
      <c r="K17" s="158">
        <v>155</v>
      </c>
      <c r="L17" s="158">
        <v>152</v>
      </c>
      <c r="M17" s="158">
        <f t="shared" si="7"/>
        <v>307</v>
      </c>
      <c r="O17" s="215">
        <f t="shared" si="4"/>
        <v>865</v>
      </c>
      <c r="P17" s="215">
        <f t="shared" si="5"/>
        <v>681</v>
      </c>
      <c r="Q17" s="215">
        <f t="shared" si="6"/>
        <v>1546</v>
      </c>
    </row>
    <row r="18" spans="1:17" ht="24.95" customHeight="1">
      <c r="A18" s="114" t="s">
        <v>185</v>
      </c>
      <c r="B18" s="161">
        <f t="shared" si="0"/>
        <v>406</v>
      </c>
      <c r="C18" s="161">
        <f t="shared" si="1"/>
        <v>258</v>
      </c>
      <c r="D18" s="161">
        <f t="shared" si="2"/>
        <v>664</v>
      </c>
      <c r="E18" s="338">
        <v>18.3</v>
      </c>
      <c r="G18" s="158">
        <v>320</v>
      </c>
      <c r="H18" s="158">
        <v>212</v>
      </c>
      <c r="I18" s="158">
        <f>SUM(G18:H18)</f>
        <v>532</v>
      </c>
      <c r="K18" s="158">
        <v>86</v>
      </c>
      <c r="L18" s="158">
        <v>46</v>
      </c>
      <c r="M18" s="158">
        <f t="shared" si="7"/>
        <v>132</v>
      </c>
      <c r="O18" s="215">
        <f t="shared" si="4"/>
        <v>406</v>
      </c>
      <c r="P18" s="215">
        <f t="shared" si="5"/>
        <v>258</v>
      </c>
      <c r="Q18" s="215">
        <f t="shared" si="6"/>
        <v>664</v>
      </c>
    </row>
    <row r="19" spans="1:17" ht="24.95" customHeight="1" thickBot="1">
      <c r="A19" s="115" t="s">
        <v>13</v>
      </c>
      <c r="B19" s="161">
        <f t="shared" si="0"/>
        <v>1466</v>
      </c>
      <c r="C19" s="161">
        <f t="shared" si="1"/>
        <v>1220</v>
      </c>
      <c r="D19" s="161">
        <f t="shared" si="2"/>
        <v>2686</v>
      </c>
      <c r="E19" s="306">
        <v>27.9</v>
      </c>
      <c r="G19" s="159">
        <v>1206</v>
      </c>
      <c r="H19" s="159">
        <v>996</v>
      </c>
      <c r="I19" s="159">
        <f>SUM(G19:H19)</f>
        <v>2202</v>
      </c>
      <c r="K19" s="159">
        <v>260</v>
      </c>
      <c r="L19" s="159">
        <v>224</v>
      </c>
      <c r="M19" s="159">
        <f t="shared" si="7"/>
        <v>484</v>
      </c>
      <c r="O19" s="215">
        <f t="shared" si="4"/>
        <v>1466</v>
      </c>
      <c r="P19" s="215">
        <f t="shared" si="5"/>
        <v>1220</v>
      </c>
      <c r="Q19" s="215">
        <f t="shared" si="6"/>
        <v>2686</v>
      </c>
    </row>
    <row r="20" spans="1:17" ht="24.95" customHeight="1" thickTop="1" thickBot="1">
      <c r="A20" s="316" t="s">
        <v>112</v>
      </c>
      <c r="B20" s="174">
        <f>SUM(B5:B19)</f>
        <v>12649</v>
      </c>
      <c r="C20" s="174">
        <f>SUM(C5:C19)</f>
        <v>10086</v>
      </c>
      <c r="D20" s="174">
        <f t="shared" ref="D20" si="9">SUM(B20:C20)</f>
        <v>22735</v>
      </c>
      <c r="E20" s="221">
        <v>24.1</v>
      </c>
      <c r="G20" s="174">
        <f>SUM(G5:G19)</f>
        <v>10354</v>
      </c>
      <c r="H20" s="174">
        <f>SUM(H5:H19)</f>
        <v>8089</v>
      </c>
      <c r="I20" s="174">
        <f>H20+G20</f>
        <v>18443</v>
      </c>
      <c r="K20" s="174">
        <f>SUM(K5:K19)</f>
        <v>2295</v>
      </c>
      <c r="L20" s="174">
        <f>SUM(L5:L19)</f>
        <v>1997</v>
      </c>
      <c r="M20" s="174">
        <f>SUM(M5:M19)</f>
        <v>4292</v>
      </c>
      <c r="O20" s="215">
        <f t="shared" si="4"/>
        <v>12649</v>
      </c>
      <c r="P20" s="215">
        <f t="shared" si="5"/>
        <v>10086</v>
      </c>
      <c r="Q20" s="215">
        <f t="shared" si="6"/>
        <v>22735</v>
      </c>
    </row>
    <row r="21" spans="1:17" s="533" customFormat="1" ht="24.95" customHeight="1" thickTop="1" thickBot="1">
      <c r="A21" s="531" t="s">
        <v>110</v>
      </c>
      <c r="B21" s="532"/>
      <c r="C21" s="532"/>
      <c r="D21" s="532"/>
      <c r="E21" s="545"/>
      <c r="G21" s="532"/>
      <c r="H21" s="532"/>
      <c r="I21" s="532"/>
      <c r="K21" s="532"/>
      <c r="L21" s="532"/>
      <c r="M21" s="532"/>
      <c r="O21" s="215">
        <f t="shared" si="4"/>
        <v>0</v>
      </c>
      <c r="P21" s="215">
        <f t="shared" si="5"/>
        <v>0</v>
      </c>
      <c r="Q21" s="215">
        <f t="shared" si="6"/>
        <v>0</v>
      </c>
    </row>
    <row r="22" spans="1:17" ht="24.95" customHeight="1" thickTop="1">
      <c r="A22" s="119" t="s">
        <v>14</v>
      </c>
      <c r="B22" s="168">
        <f>G22+K22</f>
        <v>523</v>
      </c>
      <c r="C22" s="168">
        <f>H22+L22</f>
        <v>428</v>
      </c>
      <c r="D22" s="181">
        <f>SUM(B22:C22)</f>
        <v>951</v>
      </c>
      <c r="E22" s="208">
        <v>20.9</v>
      </c>
      <c r="G22" s="181">
        <v>405</v>
      </c>
      <c r="H22" s="181">
        <v>338</v>
      </c>
      <c r="I22" s="181">
        <f>SUM(G22:H22)</f>
        <v>743</v>
      </c>
      <c r="K22" s="181">
        <v>118</v>
      </c>
      <c r="L22" s="181">
        <v>90</v>
      </c>
      <c r="M22" s="161">
        <f>SUM(K22:L22)</f>
        <v>208</v>
      </c>
      <c r="O22" s="215">
        <f t="shared" si="4"/>
        <v>523</v>
      </c>
      <c r="P22" s="215">
        <f t="shared" si="5"/>
        <v>428</v>
      </c>
      <c r="Q22" s="215">
        <f t="shared" si="6"/>
        <v>951</v>
      </c>
    </row>
    <row r="23" spans="1:17" ht="24.95" customHeight="1">
      <c r="A23" s="119" t="s">
        <v>17</v>
      </c>
      <c r="B23" s="168">
        <f t="shared" ref="B23:B24" si="10">G23+K23</f>
        <v>288</v>
      </c>
      <c r="C23" s="168">
        <f t="shared" ref="C23:C24" si="11">H23+L23</f>
        <v>222</v>
      </c>
      <c r="D23" s="181">
        <f t="shared" ref="D23:D24" si="12">SUM(B23:C23)</f>
        <v>510</v>
      </c>
      <c r="E23" s="398">
        <v>12</v>
      </c>
      <c r="G23" s="181">
        <v>241</v>
      </c>
      <c r="H23" s="181">
        <v>188</v>
      </c>
      <c r="I23" s="181">
        <f>SUM(G23:H23)</f>
        <v>429</v>
      </c>
      <c r="K23" s="181">
        <v>47</v>
      </c>
      <c r="L23" s="181">
        <v>34</v>
      </c>
      <c r="M23" s="161">
        <f>SUM(K23:L23)</f>
        <v>81</v>
      </c>
      <c r="O23" s="215">
        <f t="shared" si="4"/>
        <v>288</v>
      </c>
      <c r="P23" s="215">
        <f t="shared" si="5"/>
        <v>222</v>
      </c>
      <c r="Q23" s="215">
        <f t="shared" si="6"/>
        <v>510</v>
      </c>
    </row>
    <row r="24" spans="1:17" ht="24.95" customHeight="1" thickBot="1">
      <c r="A24" s="115" t="s">
        <v>40</v>
      </c>
      <c r="B24" s="168">
        <f t="shared" si="10"/>
        <v>349</v>
      </c>
      <c r="C24" s="168">
        <f t="shared" si="11"/>
        <v>254</v>
      </c>
      <c r="D24" s="181">
        <f t="shared" si="12"/>
        <v>603</v>
      </c>
      <c r="E24" s="203">
        <v>11.1</v>
      </c>
      <c r="G24" s="399">
        <v>338</v>
      </c>
      <c r="H24" s="399">
        <v>246</v>
      </c>
      <c r="I24" s="399">
        <f>SUM(G24:H24)</f>
        <v>584</v>
      </c>
      <c r="K24" s="399">
        <v>11</v>
      </c>
      <c r="L24" s="399">
        <v>8</v>
      </c>
      <c r="M24" s="162">
        <f>SUM(K24:L24)</f>
        <v>19</v>
      </c>
      <c r="O24" s="215">
        <f t="shared" si="4"/>
        <v>349</v>
      </c>
      <c r="P24" s="215">
        <f t="shared" si="5"/>
        <v>254</v>
      </c>
      <c r="Q24" s="215">
        <f t="shared" si="6"/>
        <v>603</v>
      </c>
    </row>
    <row r="25" spans="1:17" s="112" customFormat="1" ht="24.95" customHeight="1" thickTop="1" thickBot="1">
      <c r="A25" s="316" t="s">
        <v>112</v>
      </c>
      <c r="B25" s="214">
        <f>SUM(B22:B24)</f>
        <v>1160</v>
      </c>
      <c r="C25" s="214">
        <f>SUM(C22:C24)</f>
        <v>904</v>
      </c>
      <c r="D25" s="184">
        <f>SUM(D22:D24)</f>
        <v>2064</v>
      </c>
      <c r="E25" s="319" t="s">
        <v>141</v>
      </c>
      <c r="G25" s="184">
        <f>SUM(G22:G24)</f>
        <v>984</v>
      </c>
      <c r="H25" s="184">
        <f>SUM(H22:H24)</f>
        <v>772</v>
      </c>
      <c r="I25" s="184">
        <f>SUM(I22:I24)</f>
        <v>1756</v>
      </c>
      <c r="K25" s="184">
        <f>SUM(K22:K24)</f>
        <v>176</v>
      </c>
      <c r="L25" s="184">
        <f>SUM(L22:L24)</f>
        <v>132</v>
      </c>
      <c r="M25" s="174">
        <f>K25+L25</f>
        <v>308</v>
      </c>
      <c r="O25" s="215">
        <f t="shared" si="4"/>
        <v>1160</v>
      </c>
      <c r="P25" s="215">
        <f t="shared" si="5"/>
        <v>904</v>
      </c>
      <c r="Q25" s="215">
        <f t="shared" si="6"/>
        <v>2064</v>
      </c>
    </row>
    <row r="26" spans="1:17" s="533" customFormat="1" ht="24.95" customHeight="1" thickTop="1" thickBot="1">
      <c r="A26" s="531" t="s">
        <v>113</v>
      </c>
      <c r="B26" s="532">
        <f>B20+B25</f>
        <v>13809</v>
      </c>
      <c r="C26" s="532">
        <f>C20+C25</f>
        <v>10990</v>
      </c>
      <c r="D26" s="532">
        <f>D20+D25</f>
        <v>24799</v>
      </c>
      <c r="E26" s="545">
        <v>22.8</v>
      </c>
      <c r="G26" s="540">
        <f>G20+G25</f>
        <v>11338</v>
      </c>
      <c r="H26" s="540">
        <f>H20+H25</f>
        <v>8861</v>
      </c>
      <c r="I26" s="540">
        <f>I20+I25</f>
        <v>20199</v>
      </c>
      <c r="K26" s="532">
        <f>K20+K25</f>
        <v>2471</v>
      </c>
      <c r="L26" s="532">
        <f>L20+L25</f>
        <v>2129</v>
      </c>
      <c r="M26" s="532">
        <f>M20+M25</f>
        <v>4600</v>
      </c>
      <c r="O26" s="215">
        <f t="shared" si="4"/>
        <v>13809</v>
      </c>
      <c r="P26" s="215">
        <f t="shared" si="5"/>
        <v>10990</v>
      </c>
      <c r="Q26" s="215">
        <f t="shared" si="6"/>
        <v>24799</v>
      </c>
    </row>
    <row r="27" spans="1:17" ht="12.75" customHeight="1" thickTop="1">
      <c r="A27" s="766"/>
      <c r="B27" s="766"/>
      <c r="C27" s="76"/>
      <c r="D27" s="76"/>
      <c r="O27" s="215"/>
      <c r="P27" s="215"/>
      <c r="Q27" s="215"/>
    </row>
    <row r="28" spans="1:17" ht="24" customHeight="1">
      <c r="A28" s="779" t="s">
        <v>165</v>
      </c>
      <c r="B28" s="779"/>
      <c r="C28" s="779"/>
      <c r="D28" s="779"/>
      <c r="E28" s="779"/>
      <c r="F28" s="779"/>
      <c r="G28" s="779"/>
      <c r="H28" s="779"/>
    </row>
    <row r="29" spans="1:17" s="284" customFormat="1" ht="21" customHeight="1">
      <c r="A29" s="779" t="s">
        <v>220</v>
      </c>
      <c r="B29" s="779"/>
      <c r="C29" s="779"/>
      <c r="D29" s="340"/>
      <c r="E29" s="340"/>
    </row>
    <row r="30" spans="1:17" ht="11.25" hidden="1" customHeight="1">
      <c r="A30" s="779"/>
      <c r="B30" s="779"/>
      <c r="C30" s="779"/>
      <c r="D30" s="779"/>
      <c r="E30" s="779"/>
    </row>
    <row r="31" spans="1:17" s="284" customFormat="1" ht="7.5" customHeight="1">
      <c r="A31" s="337"/>
      <c r="B31" s="337"/>
      <c r="C31" s="337"/>
      <c r="D31" s="337"/>
      <c r="E31" s="337"/>
      <c r="G31" s="122"/>
      <c r="H31" s="122"/>
      <c r="I31" s="122"/>
      <c r="J31" s="122"/>
    </row>
    <row r="32" spans="1:17" ht="21" customHeight="1">
      <c r="A32" s="764" t="s">
        <v>240</v>
      </c>
      <c r="B32" s="764"/>
      <c r="C32" s="764"/>
      <c r="D32" s="764"/>
      <c r="E32" s="122"/>
      <c r="F32" s="122"/>
      <c r="G32" s="122"/>
      <c r="H32" s="122"/>
      <c r="I32" s="122"/>
      <c r="J32" s="122"/>
      <c r="K32" s="122"/>
      <c r="L32" s="122"/>
      <c r="M32" s="122"/>
    </row>
    <row r="33" spans="1:5" ht="18" customHeight="1">
      <c r="A33" s="121"/>
      <c r="B33" s="121"/>
      <c r="C33" s="121"/>
      <c r="D33" s="121"/>
      <c r="E33" s="121"/>
    </row>
    <row r="34" spans="1:5" ht="19.5" customHeight="1"/>
    <row r="35" spans="1:5" ht="22.5" customHeight="1">
      <c r="A35" s="778" t="s">
        <v>132</v>
      </c>
      <c r="B35" s="778"/>
      <c r="C35" s="796"/>
      <c r="D35" s="796"/>
      <c r="E35" s="706">
        <v>40</v>
      </c>
    </row>
  </sheetData>
  <mergeCells count="15">
    <mergeCell ref="O4:Q4"/>
    <mergeCell ref="A1:E1"/>
    <mergeCell ref="A35:B35"/>
    <mergeCell ref="C35:D35"/>
    <mergeCell ref="A3:A4"/>
    <mergeCell ref="B3:D3"/>
    <mergeCell ref="A27:B27"/>
    <mergeCell ref="A30:E30"/>
    <mergeCell ref="A29:C29"/>
    <mergeCell ref="G4:I4"/>
    <mergeCell ref="K4:M4"/>
    <mergeCell ref="G2:M2"/>
    <mergeCell ref="A32:D32"/>
    <mergeCell ref="A28:H28"/>
    <mergeCell ref="E3:E4"/>
  </mergeCells>
  <printOptions horizontalCentered="1"/>
  <pageMargins left="0.70866141732283472" right="0.70866141732283472" top="0.59055118110236227" bottom="0.19685039370078741"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sheetPr codeName="Sheet7">
    <tabColor rgb="FF993366"/>
  </sheetPr>
  <dimension ref="A1:P36"/>
  <sheetViews>
    <sheetView rightToLeft="1" view="pageBreakPreview" zoomScaleSheetLayoutView="100" workbookViewId="0">
      <selection activeCell="I9" sqref="I9"/>
    </sheetView>
  </sheetViews>
  <sheetFormatPr defaultRowHeight="12.75"/>
  <cols>
    <col min="1" max="1" width="3" style="284" customWidth="1"/>
    <col min="2" max="3" width="16.5703125" customWidth="1"/>
    <col min="4" max="4" width="17.140625" customWidth="1"/>
    <col min="5" max="5" width="20.42578125" customWidth="1"/>
    <col min="6" max="6" width="14.28515625" style="284" customWidth="1"/>
  </cols>
  <sheetData>
    <row r="1" spans="2:7" ht="34.5" customHeight="1">
      <c r="B1" s="767" t="s">
        <v>558</v>
      </c>
      <c r="C1" s="767"/>
      <c r="D1" s="767"/>
      <c r="E1" s="767"/>
      <c r="F1" s="767"/>
    </row>
    <row r="2" spans="2:7" ht="20.25" customHeight="1" thickBot="1">
      <c r="B2" s="263" t="s">
        <v>291</v>
      </c>
      <c r="C2" s="263"/>
      <c r="D2" s="263"/>
      <c r="E2" s="263"/>
    </row>
    <row r="3" spans="2:7" ht="25.5" customHeight="1" thickTop="1">
      <c r="B3" s="769" t="s">
        <v>16</v>
      </c>
      <c r="C3" s="784" t="s">
        <v>350</v>
      </c>
      <c r="D3" s="784"/>
      <c r="E3" s="784"/>
      <c r="F3" s="769" t="s">
        <v>213</v>
      </c>
    </row>
    <row r="4" spans="2:7" ht="24.75" customHeight="1">
      <c r="B4" s="775"/>
      <c r="C4" s="528" t="s">
        <v>19</v>
      </c>
      <c r="D4" s="528" t="s">
        <v>66</v>
      </c>
      <c r="E4" s="528" t="s">
        <v>2</v>
      </c>
      <c r="F4" s="770"/>
    </row>
    <row r="5" spans="2:7" ht="24.95" customHeight="1">
      <c r="B5" s="116" t="s">
        <v>0</v>
      </c>
      <c r="C5" s="161">
        <v>798</v>
      </c>
      <c r="D5" s="161">
        <v>639</v>
      </c>
      <c r="E5" s="161">
        <v>1437</v>
      </c>
      <c r="F5" s="305">
        <v>17.3</v>
      </c>
      <c r="G5" s="215"/>
    </row>
    <row r="6" spans="2:7" ht="24.95" customHeight="1">
      <c r="B6" s="114" t="s">
        <v>1</v>
      </c>
      <c r="C6" s="158">
        <v>431</v>
      </c>
      <c r="D6" s="158">
        <v>315</v>
      </c>
      <c r="E6" s="158">
        <f t="shared" ref="E6:E12" si="0">SUM(C6:D6)</f>
        <v>746</v>
      </c>
      <c r="F6" s="305">
        <v>21.7</v>
      </c>
    </row>
    <row r="7" spans="2:7" ht="24.95" customHeight="1">
      <c r="B7" s="114" t="s">
        <v>3</v>
      </c>
      <c r="C7" s="158">
        <v>556</v>
      </c>
      <c r="D7" s="158">
        <v>424</v>
      </c>
      <c r="E7" s="158">
        <f t="shared" si="0"/>
        <v>980</v>
      </c>
      <c r="F7" s="305">
        <v>22.7</v>
      </c>
    </row>
    <row r="8" spans="2:7" ht="24.95" customHeight="1">
      <c r="B8" s="114" t="s">
        <v>206</v>
      </c>
      <c r="C8" s="161">
        <v>151</v>
      </c>
      <c r="D8" s="161">
        <v>99</v>
      </c>
      <c r="E8" s="161">
        <f>SUM(C8:D8)</f>
        <v>250</v>
      </c>
      <c r="F8" s="305">
        <v>3.4</v>
      </c>
    </row>
    <row r="9" spans="2:7" ht="24.95" customHeight="1">
      <c r="B9" s="114" t="s">
        <v>20</v>
      </c>
      <c r="C9" s="158">
        <v>2917</v>
      </c>
      <c r="D9" s="158">
        <v>2315</v>
      </c>
      <c r="E9" s="158">
        <f t="shared" si="0"/>
        <v>5232</v>
      </c>
      <c r="F9" s="305">
        <v>23.5</v>
      </c>
    </row>
    <row r="10" spans="2:7" ht="24.95" customHeight="1">
      <c r="B10" s="114" t="s">
        <v>4</v>
      </c>
      <c r="C10" s="158">
        <v>857</v>
      </c>
      <c r="D10" s="158">
        <v>678</v>
      </c>
      <c r="E10" s="158">
        <f t="shared" si="0"/>
        <v>1535</v>
      </c>
      <c r="F10" s="305">
        <v>24.5</v>
      </c>
    </row>
    <row r="11" spans="2:7" ht="24.95" customHeight="1">
      <c r="B11" s="114" t="s">
        <v>18</v>
      </c>
      <c r="C11" s="158">
        <v>450</v>
      </c>
      <c r="D11" s="158">
        <v>388</v>
      </c>
      <c r="E11" s="158">
        <f t="shared" si="0"/>
        <v>838</v>
      </c>
      <c r="F11" s="305">
        <v>19.899999999999999</v>
      </c>
    </row>
    <row r="12" spans="2:7" ht="24.95" customHeight="1">
      <c r="B12" s="114" t="s">
        <v>6</v>
      </c>
      <c r="C12" s="158">
        <v>429</v>
      </c>
      <c r="D12" s="158">
        <v>310</v>
      </c>
      <c r="E12" s="158">
        <f t="shared" si="0"/>
        <v>739</v>
      </c>
      <c r="F12" s="305">
        <v>16.899999999999999</v>
      </c>
    </row>
    <row r="13" spans="2:7" ht="24.95" customHeight="1">
      <c r="B13" s="114" t="s">
        <v>207</v>
      </c>
      <c r="C13" s="161">
        <v>136</v>
      </c>
      <c r="D13" s="161">
        <v>117</v>
      </c>
      <c r="E13" s="161">
        <f>SUM(C13:D13)</f>
        <v>253</v>
      </c>
      <c r="F13" s="603">
        <v>7.1</v>
      </c>
    </row>
    <row r="14" spans="2:7" ht="24.95" customHeight="1">
      <c r="B14" s="114" t="s">
        <v>8</v>
      </c>
      <c r="C14" s="158">
        <v>650</v>
      </c>
      <c r="D14" s="158">
        <v>435</v>
      </c>
      <c r="E14" s="158">
        <f>SUM(C14:D14)</f>
        <v>1085</v>
      </c>
      <c r="F14" s="305">
        <v>22.4</v>
      </c>
    </row>
    <row r="15" spans="2:7" ht="24.95" customHeight="1">
      <c r="B15" s="114" t="s">
        <v>9</v>
      </c>
      <c r="C15" s="158">
        <v>510</v>
      </c>
      <c r="D15" s="158">
        <v>435</v>
      </c>
      <c r="E15" s="158">
        <f t="shared" ref="E15:E17" si="1">SUM(C15:D15)</f>
        <v>945</v>
      </c>
      <c r="F15" s="305">
        <v>26.6</v>
      </c>
    </row>
    <row r="16" spans="2:7" ht="24.95" customHeight="1">
      <c r="B16" s="114" t="s">
        <v>10</v>
      </c>
      <c r="C16" s="158">
        <v>233</v>
      </c>
      <c r="D16" s="158">
        <v>197</v>
      </c>
      <c r="E16" s="158">
        <f t="shared" si="1"/>
        <v>430</v>
      </c>
      <c r="F16" s="305">
        <v>15.6</v>
      </c>
    </row>
    <row r="17" spans="1:15" ht="24.95" customHeight="1">
      <c r="B17" s="114" t="s">
        <v>11</v>
      </c>
      <c r="C17" s="158">
        <v>710</v>
      </c>
      <c r="D17" s="158">
        <v>529</v>
      </c>
      <c r="E17" s="158">
        <f t="shared" si="1"/>
        <v>1239</v>
      </c>
      <c r="F17" s="305">
        <v>20.6</v>
      </c>
    </row>
    <row r="18" spans="1:15" ht="24.95" customHeight="1">
      <c r="B18" s="114" t="s">
        <v>12</v>
      </c>
      <c r="C18" s="158">
        <v>320</v>
      </c>
      <c r="D18" s="158">
        <v>212</v>
      </c>
      <c r="E18" s="158">
        <f>SUM(C18:D18)</f>
        <v>532</v>
      </c>
      <c r="F18" s="305">
        <v>14.7</v>
      </c>
    </row>
    <row r="19" spans="1:15" ht="24.95" customHeight="1" thickBot="1">
      <c r="B19" s="115" t="s">
        <v>13</v>
      </c>
      <c r="C19" s="159">
        <v>1206</v>
      </c>
      <c r="D19" s="159">
        <v>996</v>
      </c>
      <c r="E19" s="159">
        <f>SUM(C19:D19)</f>
        <v>2202</v>
      </c>
      <c r="F19" s="242">
        <v>22.9</v>
      </c>
    </row>
    <row r="20" spans="1:15" ht="24.95" customHeight="1" thickTop="1" thickBot="1">
      <c r="B20" s="316" t="s">
        <v>112</v>
      </c>
      <c r="C20" s="174">
        <f>SUM(C5:C19)</f>
        <v>10354</v>
      </c>
      <c r="D20" s="174">
        <f>SUM(D5:D19)</f>
        <v>8089</v>
      </c>
      <c r="E20" s="174">
        <f>D20+C20</f>
        <v>18443</v>
      </c>
      <c r="F20" s="202">
        <v>19.5</v>
      </c>
    </row>
    <row r="21" spans="1:15" s="533" customFormat="1" ht="24.95" customHeight="1" thickTop="1" thickBot="1">
      <c r="A21" s="440"/>
      <c r="B21" s="531" t="s">
        <v>110</v>
      </c>
      <c r="C21" s="532"/>
      <c r="D21" s="532"/>
      <c r="E21" s="532"/>
      <c r="F21" s="532"/>
    </row>
    <row r="22" spans="1:15" ht="24.95" customHeight="1" thickTop="1">
      <c r="A22" s="440"/>
      <c r="B22" s="113" t="s">
        <v>14</v>
      </c>
      <c r="C22" s="181">
        <v>405</v>
      </c>
      <c r="D22" s="181">
        <v>338</v>
      </c>
      <c r="E22" s="181">
        <f>SUM(C22:D22)</f>
        <v>743</v>
      </c>
      <c r="F22" s="208">
        <v>16.399999999999999</v>
      </c>
    </row>
    <row r="23" spans="1:15" ht="24.95" customHeight="1">
      <c r="A23" s="440"/>
      <c r="B23" s="113" t="s">
        <v>17</v>
      </c>
      <c r="C23" s="181">
        <v>241</v>
      </c>
      <c r="D23" s="181">
        <v>188</v>
      </c>
      <c r="E23" s="181">
        <f>SUM(C23:D23)</f>
        <v>429</v>
      </c>
      <c r="F23" s="398">
        <v>10.1</v>
      </c>
    </row>
    <row r="24" spans="1:15" ht="24.95" customHeight="1" thickBot="1">
      <c r="A24" s="440"/>
      <c r="B24" s="115" t="s">
        <v>40</v>
      </c>
      <c r="C24" s="399">
        <v>338</v>
      </c>
      <c r="D24" s="399">
        <v>246</v>
      </c>
      <c r="E24" s="399">
        <f>SUM(C24:D24)</f>
        <v>584</v>
      </c>
      <c r="F24" s="203">
        <v>10.8</v>
      </c>
    </row>
    <row r="25" spans="1:15" s="110" customFormat="1" ht="24.95" customHeight="1" thickTop="1" thickBot="1">
      <c r="A25" s="440"/>
      <c r="B25" s="316" t="s">
        <v>112</v>
      </c>
      <c r="C25" s="184">
        <f>SUM(C22:C24)</f>
        <v>984</v>
      </c>
      <c r="D25" s="184">
        <f>SUM(D22:D24)</f>
        <v>772</v>
      </c>
      <c r="E25" s="184">
        <f>SUM(E22:E24)</f>
        <v>1756</v>
      </c>
      <c r="F25" s="318" t="s">
        <v>141</v>
      </c>
      <c r="K25" s="779"/>
      <c r="L25" s="779"/>
      <c r="M25" s="779"/>
      <c r="N25" s="779"/>
      <c r="O25" s="779"/>
    </row>
    <row r="26" spans="1:15" s="533" customFormat="1" ht="27" customHeight="1" thickTop="1" thickBot="1">
      <c r="A26" s="440"/>
      <c r="B26" s="531" t="s">
        <v>113</v>
      </c>
      <c r="C26" s="540">
        <f>C20+C25</f>
        <v>11338</v>
      </c>
      <c r="D26" s="540">
        <f>D20+D25</f>
        <v>8861</v>
      </c>
      <c r="E26" s="540">
        <f>E20+E25</f>
        <v>20199</v>
      </c>
      <c r="F26" s="546">
        <v>18.600000000000001</v>
      </c>
      <c r="K26" s="547"/>
      <c r="L26" s="547"/>
      <c r="M26" s="547"/>
      <c r="N26" s="547"/>
      <c r="O26" s="547"/>
    </row>
    <row r="27" spans="1:15" ht="9.75" customHeight="1" thickTop="1">
      <c r="B27" s="766"/>
      <c r="C27" s="766"/>
      <c r="D27" s="1"/>
      <c r="E27" s="1"/>
    </row>
    <row r="28" spans="1:15" s="279" customFormat="1" ht="15" customHeight="1">
      <c r="A28" s="284"/>
      <c r="B28" s="779" t="s">
        <v>186</v>
      </c>
      <c r="C28" s="779"/>
      <c r="D28" s="340"/>
      <c r="E28" s="340"/>
      <c r="F28" s="340"/>
      <c r="G28" s="340"/>
      <c r="H28" s="340"/>
      <c r="I28" s="340"/>
    </row>
    <row r="29" spans="1:15" s="284" customFormat="1" ht="5.25" customHeight="1">
      <c r="B29" s="429"/>
      <c r="C29" s="429"/>
      <c r="D29" s="429"/>
      <c r="E29" s="429"/>
      <c r="F29" s="429"/>
    </row>
    <row r="30" spans="1:15" s="284" customFormat="1" ht="21" customHeight="1">
      <c r="B30" s="779" t="s">
        <v>220</v>
      </c>
      <c r="C30" s="779"/>
      <c r="D30" s="779"/>
      <c r="E30" s="334"/>
      <c r="F30" s="334"/>
    </row>
    <row r="31" spans="1:15" s="284" customFormat="1" ht="3.75" customHeight="1">
      <c r="B31" s="339"/>
      <c r="C31" s="339"/>
      <c r="D31" s="339"/>
      <c r="E31" s="339"/>
      <c r="F31" s="339"/>
    </row>
    <row r="32" spans="1:15" ht="21.75" customHeight="1">
      <c r="B32" s="764" t="s">
        <v>240</v>
      </c>
      <c r="C32" s="764"/>
      <c r="D32" s="764"/>
      <c r="E32" s="764"/>
      <c r="F32" s="490"/>
      <c r="G32" s="490"/>
      <c r="H32" s="490"/>
      <c r="I32" s="490"/>
      <c r="J32" s="490"/>
      <c r="K32" s="490"/>
      <c r="L32" s="490"/>
      <c r="M32" s="490"/>
      <c r="N32" s="490"/>
      <c r="O32" s="490"/>
    </row>
    <row r="33" spans="2:16" ht="9.75" customHeight="1">
      <c r="B33" s="765"/>
      <c r="C33" s="765"/>
      <c r="D33" s="765"/>
      <c r="E33" s="765"/>
      <c r="F33" s="765"/>
      <c r="G33" s="765"/>
      <c r="H33" s="765"/>
      <c r="I33" s="765"/>
      <c r="J33" s="765"/>
      <c r="K33" s="765"/>
      <c r="L33" s="765"/>
      <c r="M33" s="765"/>
      <c r="N33" s="765"/>
      <c r="O33" s="765"/>
      <c r="P33" s="765"/>
    </row>
    <row r="34" spans="2:16" s="284" customFormat="1" ht="17.25" customHeight="1">
      <c r="B34" s="445"/>
      <c r="C34" s="445"/>
      <c r="D34" s="445"/>
      <c r="E34" s="445"/>
      <c r="F34" s="445"/>
      <c r="G34" s="445"/>
      <c r="H34" s="445"/>
      <c r="I34" s="445"/>
      <c r="J34" s="445"/>
      <c r="K34" s="445"/>
      <c r="L34" s="445"/>
      <c r="M34" s="445"/>
      <c r="N34" s="445"/>
      <c r="O34" s="445"/>
      <c r="P34" s="445"/>
    </row>
    <row r="35" spans="2:16" ht="16.5" customHeight="1"/>
    <row r="36" spans="2:16" ht="24" customHeight="1">
      <c r="B36" s="778" t="s">
        <v>132</v>
      </c>
      <c r="C36" s="778"/>
      <c r="D36" s="796"/>
      <c r="E36" s="796"/>
      <c r="F36" s="706">
        <v>41</v>
      </c>
    </row>
  </sheetData>
  <mergeCells count="12">
    <mergeCell ref="F3:F4"/>
    <mergeCell ref="B1:F1"/>
    <mergeCell ref="B36:C36"/>
    <mergeCell ref="D36:E36"/>
    <mergeCell ref="B3:B4"/>
    <mergeCell ref="C3:E3"/>
    <mergeCell ref="B27:C27"/>
    <mergeCell ref="B33:P33"/>
    <mergeCell ref="K25:O25"/>
    <mergeCell ref="B30:D30"/>
    <mergeCell ref="B32:E32"/>
    <mergeCell ref="B28:C28"/>
  </mergeCells>
  <printOptions horizontalCentered="1"/>
  <pageMargins left="0.70866141732283472" right="0.70866141732283472" top="0.59055118110236227" bottom="0.19685039370078741"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sheetPr codeName="ورقة6">
    <tabColor rgb="FF993366"/>
  </sheetPr>
  <dimension ref="A1:L39"/>
  <sheetViews>
    <sheetView rightToLeft="1" view="pageBreakPreview" workbookViewId="0">
      <selection activeCell="G24" sqref="G24"/>
    </sheetView>
  </sheetViews>
  <sheetFormatPr defaultRowHeight="12.75"/>
  <cols>
    <col min="1" max="1" width="15.7109375" customWidth="1"/>
    <col min="2" max="2" width="16.7109375" customWidth="1"/>
    <col min="3" max="3" width="16" customWidth="1"/>
    <col min="4" max="4" width="17.140625" customWidth="1"/>
    <col min="5" max="5" width="14.28515625" customWidth="1"/>
    <col min="7" max="7" width="9.140625" style="284"/>
  </cols>
  <sheetData>
    <row r="1" spans="1:12" ht="33.75" customHeight="1">
      <c r="A1" s="767" t="s">
        <v>552</v>
      </c>
      <c r="B1" s="767"/>
      <c r="C1" s="767"/>
      <c r="D1" s="767"/>
      <c r="E1" s="767"/>
      <c r="F1" s="284"/>
      <c r="H1" s="284"/>
      <c r="I1" s="284"/>
      <c r="J1" s="284"/>
      <c r="K1" s="284"/>
    </row>
    <row r="2" spans="1:12" ht="21.75" customHeight="1" thickBot="1">
      <c r="A2" s="263" t="s">
        <v>292</v>
      </c>
      <c r="B2" s="263"/>
      <c r="C2" s="263"/>
      <c r="D2" s="263"/>
      <c r="F2" s="145"/>
      <c r="H2" s="145"/>
      <c r="I2" s="145"/>
      <c r="J2" s="145"/>
      <c r="K2" s="145"/>
    </row>
    <row r="3" spans="1:12" ht="26.25" customHeight="1" thickTop="1">
      <c r="A3" s="769" t="s">
        <v>16</v>
      </c>
      <c r="B3" s="784" t="s">
        <v>351</v>
      </c>
      <c r="C3" s="784"/>
      <c r="D3" s="784"/>
      <c r="E3" s="769" t="s">
        <v>213</v>
      </c>
      <c r="F3" s="284"/>
      <c r="H3" s="284"/>
      <c r="I3" s="284"/>
      <c r="J3" s="284"/>
      <c r="K3" s="284"/>
    </row>
    <row r="4" spans="1:12" ht="25.5" customHeight="1">
      <c r="A4" s="775"/>
      <c r="B4" s="528" t="s">
        <v>19</v>
      </c>
      <c r="C4" s="528" t="s">
        <v>66</v>
      </c>
      <c r="D4" s="528" t="s">
        <v>2</v>
      </c>
      <c r="E4" s="770"/>
      <c r="F4" s="284"/>
      <c r="H4" s="284"/>
      <c r="I4" s="284"/>
      <c r="J4" s="284"/>
      <c r="K4" s="284"/>
    </row>
    <row r="5" spans="1:12" ht="24.95" customHeight="1">
      <c r="A5" s="116" t="s">
        <v>0</v>
      </c>
      <c r="B5" s="158">
        <v>203</v>
      </c>
      <c r="C5" s="158">
        <v>202</v>
      </c>
      <c r="D5" s="158">
        <f>SUM(B5:C5)</f>
        <v>405</v>
      </c>
      <c r="E5" s="305">
        <v>4.9000000000000004</v>
      </c>
      <c r="F5" s="84"/>
      <c r="H5" s="84"/>
      <c r="I5" s="84"/>
      <c r="J5" s="84"/>
      <c r="K5" s="84"/>
    </row>
    <row r="6" spans="1:12" ht="24.95" customHeight="1">
      <c r="A6" s="114" t="s">
        <v>1</v>
      </c>
      <c r="B6" s="158">
        <v>52</v>
      </c>
      <c r="C6" s="158">
        <v>46</v>
      </c>
      <c r="D6" s="158">
        <v>98</v>
      </c>
      <c r="E6" s="305">
        <v>2.9</v>
      </c>
      <c r="F6" s="84"/>
      <c r="H6" s="84"/>
      <c r="I6" s="84"/>
      <c r="J6" s="84"/>
      <c r="K6" s="84"/>
    </row>
    <row r="7" spans="1:12" ht="24.95" customHeight="1">
      <c r="A7" s="114" t="s">
        <v>3</v>
      </c>
      <c r="B7" s="158">
        <v>105</v>
      </c>
      <c r="C7" s="158">
        <v>103</v>
      </c>
      <c r="D7" s="158">
        <f t="shared" ref="D7:D19" si="0">SUM(B7:C7)</f>
        <v>208</v>
      </c>
      <c r="E7" s="305">
        <v>4.8</v>
      </c>
    </row>
    <row r="8" spans="1:12" ht="24.95" customHeight="1">
      <c r="A8" s="114" t="s">
        <v>206</v>
      </c>
      <c r="B8" s="161">
        <v>42</v>
      </c>
      <c r="C8" s="161">
        <v>31</v>
      </c>
      <c r="D8" s="161">
        <f>SUM(B8:C8)</f>
        <v>73</v>
      </c>
      <c r="E8" s="204">
        <v>1</v>
      </c>
    </row>
    <row r="9" spans="1:12" ht="24.95" customHeight="1">
      <c r="A9" s="114" t="s">
        <v>20</v>
      </c>
      <c r="B9" s="158">
        <v>641</v>
      </c>
      <c r="C9" s="158">
        <v>542</v>
      </c>
      <c r="D9" s="158">
        <f t="shared" si="0"/>
        <v>1183</v>
      </c>
      <c r="E9" s="305">
        <v>5.3</v>
      </c>
    </row>
    <row r="10" spans="1:12" ht="24.95" customHeight="1">
      <c r="A10" s="114" t="s">
        <v>4</v>
      </c>
      <c r="B10" s="158">
        <v>188</v>
      </c>
      <c r="C10" s="158">
        <v>189</v>
      </c>
      <c r="D10" s="158">
        <f t="shared" si="0"/>
        <v>377</v>
      </c>
      <c r="E10" s="305">
        <v>6</v>
      </c>
      <c r="L10" s="417"/>
    </row>
    <row r="11" spans="1:12" ht="24.95" customHeight="1">
      <c r="A11" s="114" t="s">
        <v>18</v>
      </c>
      <c r="B11" s="158">
        <v>77</v>
      </c>
      <c r="C11" s="158">
        <v>64</v>
      </c>
      <c r="D11" s="158">
        <f t="shared" si="0"/>
        <v>141</v>
      </c>
      <c r="E11" s="305">
        <v>3.3</v>
      </c>
    </row>
    <row r="12" spans="1:12" ht="24.95" customHeight="1">
      <c r="A12" s="114" t="s">
        <v>6</v>
      </c>
      <c r="B12" s="158">
        <v>124</v>
      </c>
      <c r="C12" s="158">
        <v>96</v>
      </c>
      <c r="D12" s="158">
        <f t="shared" si="0"/>
        <v>220</v>
      </c>
      <c r="E12" s="305">
        <v>5</v>
      </c>
    </row>
    <row r="13" spans="1:12" ht="24.95" customHeight="1">
      <c r="A13" s="114" t="s">
        <v>207</v>
      </c>
      <c r="B13" s="181">
        <v>57</v>
      </c>
      <c r="C13" s="181">
        <v>61</v>
      </c>
      <c r="D13" s="158">
        <f t="shared" si="0"/>
        <v>118</v>
      </c>
      <c r="E13" s="208">
        <v>3.3</v>
      </c>
    </row>
    <row r="14" spans="1:12" ht="24.95" customHeight="1">
      <c r="A14" s="114" t="s">
        <v>8</v>
      </c>
      <c r="B14" s="158">
        <v>118</v>
      </c>
      <c r="C14" s="158">
        <v>92</v>
      </c>
      <c r="D14" s="158">
        <f t="shared" si="0"/>
        <v>210</v>
      </c>
      <c r="E14" s="305">
        <v>4.3</v>
      </c>
    </row>
    <row r="15" spans="1:12" ht="24.95" customHeight="1">
      <c r="A15" s="114" t="s">
        <v>9</v>
      </c>
      <c r="B15" s="158">
        <v>92</v>
      </c>
      <c r="C15" s="158">
        <v>76</v>
      </c>
      <c r="D15" s="158">
        <f t="shared" si="0"/>
        <v>168</v>
      </c>
      <c r="E15" s="305">
        <v>4.7</v>
      </c>
    </row>
    <row r="16" spans="1:12" ht="24.95" customHeight="1">
      <c r="A16" s="114" t="s">
        <v>10</v>
      </c>
      <c r="B16" s="158">
        <v>95</v>
      </c>
      <c r="C16" s="158">
        <v>73</v>
      </c>
      <c r="D16" s="158">
        <f t="shared" si="0"/>
        <v>168</v>
      </c>
      <c r="E16" s="305">
        <v>6.1</v>
      </c>
    </row>
    <row r="17" spans="1:11" ht="24.95" customHeight="1">
      <c r="A17" s="114" t="s">
        <v>11</v>
      </c>
      <c r="B17" s="158">
        <v>155</v>
      </c>
      <c r="C17" s="158">
        <v>152</v>
      </c>
      <c r="D17" s="158">
        <f t="shared" si="0"/>
        <v>307</v>
      </c>
      <c r="E17" s="305">
        <v>5.0999999999999996</v>
      </c>
    </row>
    <row r="18" spans="1:11" ht="24.95" customHeight="1">
      <c r="A18" s="114" t="s">
        <v>12</v>
      </c>
      <c r="B18" s="158">
        <v>86</v>
      </c>
      <c r="C18" s="158">
        <v>46</v>
      </c>
      <c r="D18" s="158">
        <f t="shared" si="0"/>
        <v>132</v>
      </c>
      <c r="E18" s="305">
        <v>3.6</v>
      </c>
    </row>
    <row r="19" spans="1:11" ht="24.95" customHeight="1" thickBot="1">
      <c r="A19" s="115" t="s">
        <v>13</v>
      </c>
      <c r="B19" s="159">
        <v>260</v>
      </c>
      <c r="C19" s="159">
        <v>224</v>
      </c>
      <c r="D19" s="159">
        <f t="shared" si="0"/>
        <v>484</v>
      </c>
      <c r="E19" s="306">
        <v>5</v>
      </c>
    </row>
    <row r="20" spans="1:11" ht="24.95" customHeight="1" thickTop="1" thickBot="1">
      <c r="A20" s="316" t="s">
        <v>112</v>
      </c>
      <c r="B20" s="174">
        <f>SUM(B5:B19)</f>
        <v>2295</v>
      </c>
      <c r="C20" s="174">
        <f>SUM(C5:C19)</f>
        <v>1997</v>
      </c>
      <c r="D20" s="174">
        <f>SUM(D5:D19)</f>
        <v>4292</v>
      </c>
      <c r="E20" s="202">
        <v>4.5</v>
      </c>
      <c r="F20" s="215"/>
    </row>
    <row r="21" spans="1:11" s="533" customFormat="1" ht="24.95" customHeight="1" thickTop="1" thickBot="1">
      <c r="A21" s="531" t="s">
        <v>110</v>
      </c>
      <c r="B21" s="532"/>
      <c r="C21" s="532"/>
      <c r="D21" s="532"/>
      <c r="E21" s="532"/>
    </row>
    <row r="22" spans="1:11" ht="24.95" customHeight="1" thickTop="1">
      <c r="A22" s="113" t="s">
        <v>14</v>
      </c>
      <c r="B22" s="181">
        <v>118</v>
      </c>
      <c r="C22" s="181">
        <v>90</v>
      </c>
      <c r="D22" s="161">
        <f>SUM(B22:C22)</f>
        <v>208</v>
      </c>
      <c r="E22" s="204">
        <v>4.5999999999999996</v>
      </c>
    </row>
    <row r="23" spans="1:11" ht="24.95" customHeight="1">
      <c r="A23" s="113" t="s">
        <v>17</v>
      </c>
      <c r="B23" s="181">
        <v>47</v>
      </c>
      <c r="C23" s="181">
        <v>34</v>
      </c>
      <c r="D23" s="161">
        <f>SUM(B23:C23)</f>
        <v>81</v>
      </c>
      <c r="E23" s="204">
        <v>1.9</v>
      </c>
    </row>
    <row r="24" spans="1:11" ht="24.95" customHeight="1" thickBot="1">
      <c r="A24" s="115" t="s">
        <v>40</v>
      </c>
      <c r="B24" s="399">
        <v>11</v>
      </c>
      <c r="C24" s="399">
        <v>8</v>
      </c>
      <c r="D24" s="162">
        <f>SUM(B24:C24)</f>
        <v>19</v>
      </c>
      <c r="E24" s="444">
        <v>0.3</v>
      </c>
    </row>
    <row r="25" spans="1:11" s="110" customFormat="1" ht="24.95" customHeight="1" thickTop="1" thickBot="1">
      <c r="A25" s="316" t="s">
        <v>112</v>
      </c>
      <c r="B25" s="184">
        <f>SUM(B22:B24)</f>
        <v>176</v>
      </c>
      <c r="C25" s="184">
        <f>SUM(C22:C24)</f>
        <v>132</v>
      </c>
      <c r="D25" s="174">
        <f>B25+C25</f>
        <v>308</v>
      </c>
      <c r="E25" s="418" t="s">
        <v>141</v>
      </c>
      <c r="F25"/>
      <c r="G25" s="284"/>
      <c r="H25"/>
      <c r="I25"/>
      <c r="J25"/>
      <c r="K25"/>
    </row>
    <row r="26" spans="1:11" s="533" customFormat="1" ht="24" customHeight="1" thickTop="1" thickBot="1">
      <c r="A26" s="531" t="s">
        <v>113</v>
      </c>
      <c r="B26" s="532">
        <f>B20+B25</f>
        <v>2471</v>
      </c>
      <c r="C26" s="532">
        <f>C20+C25</f>
        <v>2129</v>
      </c>
      <c r="D26" s="532">
        <f>D20+D25</f>
        <v>4600</v>
      </c>
      <c r="E26" s="545">
        <v>4.2</v>
      </c>
    </row>
    <row r="27" spans="1:11" s="284" customFormat="1" ht="13.5" customHeight="1" thickTop="1">
      <c r="A27" s="241"/>
      <c r="B27" s="172"/>
      <c r="C27" s="172"/>
      <c r="D27" s="172"/>
      <c r="F27"/>
      <c r="H27"/>
      <c r="I27"/>
      <c r="J27"/>
      <c r="K27"/>
    </row>
    <row r="28" spans="1:11" s="145" customFormat="1" ht="22.5" customHeight="1">
      <c r="A28" s="779" t="s">
        <v>186</v>
      </c>
      <c r="B28" s="779"/>
      <c r="C28" s="340"/>
      <c r="D28" s="340"/>
      <c r="E28" s="340"/>
      <c r="F28" s="340"/>
      <c r="G28" s="340"/>
      <c r="H28" s="340"/>
      <c r="I28"/>
      <c r="J28"/>
      <c r="K28"/>
    </row>
    <row r="29" spans="1:11" s="284" customFormat="1" ht="2.25" customHeight="1">
      <c r="A29" s="752"/>
      <c r="B29" s="752"/>
      <c r="C29" s="340"/>
      <c r="D29" s="340"/>
      <c r="E29" s="340"/>
      <c r="F29" s="340"/>
      <c r="G29" s="340"/>
      <c r="H29" s="340"/>
    </row>
    <row r="30" spans="1:11" s="284" customFormat="1" ht="21" customHeight="1">
      <c r="A30" s="779" t="s">
        <v>220</v>
      </c>
      <c r="B30" s="779"/>
      <c r="C30" s="779"/>
      <c r="D30" s="779"/>
      <c r="E30" s="752"/>
      <c r="F30" s="752"/>
    </row>
    <row r="31" spans="1:11" s="284" customFormat="1" ht="8.25" customHeight="1">
      <c r="A31" s="752"/>
      <c r="B31" s="752"/>
      <c r="C31" s="752"/>
      <c r="D31" s="752"/>
      <c r="E31" s="752"/>
      <c r="F31" s="752"/>
    </row>
    <row r="32" spans="1:11" s="84" customFormat="1" ht="24" customHeight="1">
      <c r="A32" s="764" t="s">
        <v>240</v>
      </c>
      <c r="B32" s="764"/>
      <c r="C32" s="764"/>
      <c r="D32" s="764"/>
      <c r="E32" s="764"/>
      <c r="F32"/>
      <c r="G32" s="284"/>
      <c r="H32"/>
      <c r="I32"/>
      <c r="J32"/>
      <c r="K32"/>
    </row>
    <row r="33" spans="1:11" s="84" customFormat="1" ht="7.5" customHeight="1">
      <c r="A33" s="486"/>
      <c r="B33" s="486"/>
      <c r="C33" s="486"/>
      <c r="D33" s="486"/>
      <c r="E33" s="121"/>
      <c r="F33"/>
      <c r="G33" s="284"/>
      <c r="H33"/>
      <c r="I33"/>
      <c r="J33"/>
      <c r="K33"/>
    </row>
    <row r="34" spans="1:11" ht="9.75" customHeight="1">
      <c r="A34" s="486"/>
      <c r="B34" s="486"/>
      <c r="C34" s="486"/>
      <c r="D34" s="486"/>
      <c r="E34" s="121"/>
    </row>
    <row r="35" spans="1:11" ht="6.75" customHeight="1">
      <c r="A35" s="1"/>
      <c r="B35" s="1"/>
      <c r="C35" s="1"/>
      <c r="D35" s="1"/>
    </row>
    <row r="36" spans="1:11" ht="9.75" customHeight="1"/>
    <row r="37" spans="1:11" ht="24.75" customHeight="1">
      <c r="A37" s="778" t="s">
        <v>132</v>
      </c>
      <c r="B37" s="778"/>
      <c r="C37" s="796"/>
      <c r="D37" s="796"/>
      <c r="E37" s="706">
        <v>42</v>
      </c>
    </row>
    <row r="38" spans="1:11" ht="15.75" customHeight="1"/>
    <row r="39" spans="1:11" ht="19.5" customHeight="1"/>
  </sheetData>
  <mergeCells count="9">
    <mergeCell ref="E3:E4"/>
    <mergeCell ref="A1:E1"/>
    <mergeCell ref="A37:B37"/>
    <mergeCell ref="C37:D37"/>
    <mergeCell ref="A3:A4"/>
    <mergeCell ref="B3:D3"/>
    <mergeCell ref="A32:E32"/>
    <mergeCell ref="A28:B28"/>
    <mergeCell ref="A30:D30"/>
  </mergeCells>
  <phoneticPr fontId="2" type="noConversion"/>
  <printOptions horizontalCentered="1"/>
  <pageMargins left="0.70866141732283472" right="0.70866141732283472" top="0.62992125984251968" bottom="0.23622047244094491" header="0" footer="0"/>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8">
    <tabColor rgb="FF993366"/>
  </sheetPr>
  <dimension ref="A1:U39"/>
  <sheetViews>
    <sheetView rightToLeft="1" view="pageBreakPreview" workbookViewId="0">
      <selection activeCell="R1" sqref="R1"/>
    </sheetView>
  </sheetViews>
  <sheetFormatPr defaultRowHeight="12.75"/>
  <cols>
    <col min="1" max="1" width="15.85546875" customWidth="1"/>
    <col min="2" max="4" width="9.7109375" customWidth="1"/>
    <col min="5" max="5" width="13.85546875" style="284" customWidth="1"/>
    <col min="6" max="7" width="9.7109375" customWidth="1"/>
    <col min="8" max="8" width="9.7109375" style="284" customWidth="1"/>
    <col min="9" max="9" width="14.28515625" customWidth="1"/>
    <col min="10" max="17" width="9.140625" hidden="1" customWidth="1"/>
    <col min="18" max="18" width="15.42578125" style="400" customWidth="1"/>
    <col min="19" max="19" width="17.42578125" customWidth="1"/>
    <col min="20" max="20" width="5.28515625" style="284" customWidth="1"/>
    <col min="21" max="21" width="11.85546875" customWidth="1"/>
  </cols>
  <sheetData>
    <row r="1" spans="1:21" s="103" customFormat="1" ht="38.25" customHeight="1">
      <c r="A1" s="767" t="s">
        <v>560</v>
      </c>
      <c r="B1" s="767"/>
      <c r="C1" s="767"/>
      <c r="D1" s="767"/>
      <c r="E1" s="767"/>
      <c r="F1" s="767"/>
      <c r="G1" s="767"/>
      <c r="H1" s="767"/>
      <c r="I1" s="767"/>
      <c r="R1" s="400"/>
      <c r="T1" s="284"/>
    </row>
    <row r="2" spans="1:21" s="103" customFormat="1" ht="21.75" customHeight="1" thickBot="1">
      <c r="A2" s="515" t="s">
        <v>284</v>
      </c>
      <c r="B2" s="263"/>
      <c r="C2" s="263"/>
      <c r="D2" s="263"/>
      <c r="E2" s="263"/>
      <c r="F2" s="263"/>
      <c r="G2" s="263"/>
      <c r="H2" s="263"/>
      <c r="I2" s="263"/>
      <c r="R2" s="400"/>
      <c r="T2" s="284"/>
    </row>
    <row r="3" spans="1:21" s="103" customFormat="1" ht="24.75" customHeight="1" thickTop="1">
      <c r="A3" s="806" t="s">
        <v>16</v>
      </c>
      <c r="B3" s="776" t="s">
        <v>447</v>
      </c>
      <c r="C3" s="776"/>
      <c r="D3" s="776"/>
      <c r="E3" s="769" t="s">
        <v>559</v>
      </c>
      <c r="F3" s="776" t="s">
        <v>444</v>
      </c>
      <c r="G3" s="776"/>
      <c r="H3" s="776"/>
      <c r="I3" s="769" t="s">
        <v>443</v>
      </c>
      <c r="T3" s="284"/>
    </row>
    <row r="4" spans="1:21" s="103" customFormat="1" ht="25.5" customHeight="1">
      <c r="A4" s="807"/>
      <c r="B4" s="530" t="s">
        <v>19</v>
      </c>
      <c r="C4" s="530" t="s">
        <v>66</v>
      </c>
      <c r="D4" s="530" t="s">
        <v>102</v>
      </c>
      <c r="E4" s="770"/>
      <c r="F4" s="530" t="s">
        <v>101</v>
      </c>
      <c r="G4" s="530" t="s">
        <v>66</v>
      </c>
      <c r="H4" s="530" t="s">
        <v>2</v>
      </c>
      <c r="I4" s="770"/>
      <c r="R4" s="607" t="s">
        <v>313</v>
      </c>
      <c r="S4" s="497" t="s">
        <v>241</v>
      </c>
      <c r="T4" s="497"/>
      <c r="U4" s="497" t="s">
        <v>444</v>
      </c>
    </row>
    <row r="5" spans="1:21" s="103" customFormat="1" ht="24.95" customHeight="1">
      <c r="A5" s="116" t="s">
        <v>0</v>
      </c>
      <c r="B5" s="197">
        <v>1</v>
      </c>
      <c r="C5" s="197">
        <v>0</v>
      </c>
      <c r="D5" s="137">
        <f>SUM(B5:C5)</f>
        <v>1</v>
      </c>
      <c r="E5" s="716">
        <v>3.0000000000000001E-3</v>
      </c>
      <c r="F5" s="197">
        <v>0</v>
      </c>
      <c r="G5" s="197">
        <v>0</v>
      </c>
      <c r="H5" s="197">
        <f>SUM(F5:G5)</f>
        <v>0</v>
      </c>
      <c r="I5" s="615">
        <v>0</v>
      </c>
      <c r="J5" s="103">
        <f>SUM(F5:G5)</f>
        <v>0</v>
      </c>
      <c r="R5" s="613">
        <v>3729998</v>
      </c>
      <c r="S5" s="506">
        <f>D5/R5*10000</f>
        <v>2.680966584968678E-3</v>
      </c>
      <c r="T5" s="506"/>
      <c r="U5" s="710">
        <f>H5/R5*10000</f>
        <v>0</v>
      </c>
    </row>
    <row r="6" spans="1:21" s="103" customFormat="1" ht="24.95" customHeight="1">
      <c r="A6" s="114" t="s">
        <v>1</v>
      </c>
      <c r="B6" s="137">
        <v>4</v>
      </c>
      <c r="C6" s="137">
        <v>0</v>
      </c>
      <c r="D6" s="137">
        <f>SUM(B6:C6)</f>
        <v>4</v>
      </c>
      <c r="E6" s="137">
        <v>2.5000000000000001E-2</v>
      </c>
      <c r="F6" s="137">
        <v>0</v>
      </c>
      <c r="G6" s="137">
        <v>0</v>
      </c>
      <c r="H6" s="137">
        <f>SUM(F6:F6)</f>
        <v>0</v>
      </c>
      <c r="I6" s="487">
        <v>0</v>
      </c>
      <c r="R6" s="614">
        <v>1597876</v>
      </c>
      <c r="S6" s="506">
        <f t="shared" ref="S6" si="0">D6/R6*10000</f>
        <v>2.5033231614968871E-2</v>
      </c>
      <c r="T6" s="506"/>
      <c r="U6" s="710">
        <f t="shared" ref="U6:U27" si="1">H6/R6*10000</f>
        <v>0</v>
      </c>
    </row>
    <row r="7" spans="1:21" s="103" customFormat="1" ht="24.95" customHeight="1">
      <c r="A7" s="114" t="s">
        <v>3</v>
      </c>
      <c r="B7" s="137">
        <v>3</v>
      </c>
      <c r="C7" s="137">
        <v>1</v>
      </c>
      <c r="D7" s="137">
        <f>SUM(B7:C7)</f>
        <v>4</v>
      </c>
      <c r="E7" s="137">
        <v>2.4E-2</v>
      </c>
      <c r="F7" s="137">
        <v>0</v>
      </c>
      <c r="G7" s="137">
        <v>0</v>
      </c>
      <c r="H7" s="137">
        <f>SUM(F7:F7)</f>
        <v>0</v>
      </c>
      <c r="I7" s="487">
        <v>0</v>
      </c>
      <c r="R7" s="614">
        <v>1637226</v>
      </c>
      <c r="S7" s="506">
        <f t="shared" ref="S7" si="2">D7/R7*10000</f>
        <v>2.4431569007577453E-2</v>
      </c>
      <c r="T7" s="506"/>
      <c r="U7" s="710">
        <f t="shared" si="1"/>
        <v>0</v>
      </c>
    </row>
    <row r="8" spans="1:21" s="103" customFormat="1" ht="24.95" customHeight="1">
      <c r="A8" s="114" t="s">
        <v>74</v>
      </c>
      <c r="B8" s="197">
        <v>0</v>
      </c>
      <c r="C8" s="197">
        <v>0</v>
      </c>
      <c r="D8" s="197">
        <f>SUM(B8:C8)</f>
        <v>0</v>
      </c>
      <c r="E8" s="487">
        <v>0</v>
      </c>
      <c r="F8" s="197">
        <v>0</v>
      </c>
      <c r="G8" s="197">
        <v>0</v>
      </c>
      <c r="H8" s="197">
        <f>SUM(F8:G8)</f>
        <v>0</v>
      </c>
      <c r="I8" s="615">
        <v>0</v>
      </c>
      <c r="R8" s="610">
        <v>1771656</v>
      </c>
      <c r="S8" s="506">
        <f t="shared" ref="S8:S21" si="3">D8/R8*10000</f>
        <v>0</v>
      </c>
      <c r="T8" s="506"/>
      <c r="U8" s="710">
        <f t="shared" si="1"/>
        <v>0</v>
      </c>
    </row>
    <row r="9" spans="1:21" s="103" customFormat="1" ht="24.95" customHeight="1">
      <c r="A9" s="114" t="s">
        <v>70</v>
      </c>
      <c r="B9" s="137">
        <v>19</v>
      </c>
      <c r="C9" s="137">
        <v>6</v>
      </c>
      <c r="D9" s="137">
        <f t="shared" ref="D9:D21" si="4">SUM(B9:C9)</f>
        <v>25</v>
      </c>
      <c r="E9" s="137">
        <v>7.2999999999999995E-2</v>
      </c>
      <c r="F9" s="137">
        <v>1</v>
      </c>
      <c r="G9" s="137">
        <v>0</v>
      </c>
      <c r="H9" s="137">
        <f>SUM(F9:F9)</f>
        <v>1</v>
      </c>
      <c r="I9" s="137">
        <v>3.0000000000000001E-3</v>
      </c>
      <c r="R9" s="803">
        <v>8126755</v>
      </c>
      <c r="S9" s="804">
        <f t="shared" si="3"/>
        <v>3.0762586050643831E-2</v>
      </c>
      <c r="T9" s="805">
        <f>H9/R9*10000</f>
        <v>1.2305034420257532E-3</v>
      </c>
      <c r="U9" s="805"/>
    </row>
    <row r="10" spans="1:21" s="103" customFormat="1" ht="24.95" customHeight="1">
      <c r="A10" s="114" t="s">
        <v>71</v>
      </c>
      <c r="B10" s="137">
        <v>37</v>
      </c>
      <c r="C10" s="137">
        <v>8</v>
      </c>
      <c r="D10" s="137">
        <f t="shared" si="4"/>
        <v>45</v>
      </c>
      <c r="E10" s="137">
        <v>9.6000000000000002E-2</v>
      </c>
      <c r="F10" s="137">
        <v>0</v>
      </c>
      <c r="G10" s="137">
        <v>1</v>
      </c>
      <c r="H10" s="137">
        <f>SUM(F10:G10)</f>
        <v>1</v>
      </c>
      <c r="I10" s="137">
        <v>2E-3</v>
      </c>
      <c r="R10" s="803"/>
      <c r="S10" s="804"/>
      <c r="T10" s="805"/>
      <c r="U10" s="805"/>
    </row>
    <row r="11" spans="1:21" s="103" customFormat="1" ht="24.95" customHeight="1">
      <c r="A11" s="114" t="s">
        <v>4</v>
      </c>
      <c r="B11" s="137">
        <v>3</v>
      </c>
      <c r="C11" s="137">
        <v>0</v>
      </c>
      <c r="D11" s="137">
        <f t="shared" si="4"/>
        <v>3</v>
      </c>
      <c r="E11" s="137">
        <v>1.4999999999999999E-2</v>
      </c>
      <c r="F11" s="137">
        <v>2</v>
      </c>
      <c r="G11" s="137">
        <v>0</v>
      </c>
      <c r="H11" s="137">
        <f>SUM(F11:F11)</f>
        <v>2</v>
      </c>
      <c r="I11" s="487">
        <v>0.01</v>
      </c>
      <c r="R11" s="609">
        <v>2065042</v>
      </c>
      <c r="S11" s="506">
        <f t="shared" si="3"/>
        <v>1.4527549560735325E-2</v>
      </c>
      <c r="T11" s="506"/>
      <c r="U11" s="710">
        <f t="shared" si="1"/>
        <v>9.685033040490218E-3</v>
      </c>
    </row>
    <row r="12" spans="1:21" s="103" customFormat="1" ht="24.95" customHeight="1">
      <c r="A12" s="114" t="s">
        <v>18</v>
      </c>
      <c r="B12" s="137">
        <v>3</v>
      </c>
      <c r="C12" s="137">
        <v>1</v>
      </c>
      <c r="D12" s="137">
        <f t="shared" si="4"/>
        <v>4</v>
      </c>
      <c r="E12" s="137">
        <v>3.3000000000000002E-2</v>
      </c>
      <c r="F12" s="137">
        <v>0</v>
      </c>
      <c r="G12" s="137">
        <v>0</v>
      </c>
      <c r="H12" s="137">
        <f>SUM(F12:F12)</f>
        <v>0</v>
      </c>
      <c r="I12" s="487">
        <v>0</v>
      </c>
      <c r="R12" s="614">
        <v>1218732</v>
      </c>
      <c r="S12" s="506">
        <f t="shared" si="3"/>
        <v>3.2820997561399883E-2</v>
      </c>
      <c r="T12" s="506"/>
      <c r="U12" s="710">
        <f t="shared" si="1"/>
        <v>0</v>
      </c>
    </row>
    <row r="13" spans="1:21" s="103" customFormat="1" ht="24.95" customHeight="1">
      <c r="A13" s="114" t="s">
        <v>6</v>
      </c>
      <c r="B13" s="137">
        <v>1</v>
      </c>
      <c r="C13" s="137">
        <v>0</v>
      </c>
      <c r="D13" s="137">
        <f t="shared" si="4"/>
        <v>1</v>
      </c>
      <c r="E13" s="137">
        <v>7.0000000000000001E-3</v>
      </c>
      <c r="F13" s="137">
        <v>0</v>
      </c>
      <c r="G13" s="137">
        <v>0</v>
      </c>
      <c r="H13" s="137">
        <f>SUM(F13:F13)</f>
        <v>0</v>
      </c>
      <c r="I13" s="487">
        <v>0</v>
      </c>
      <c r="R13" s="614">
        <v>1378723</v>
      </c>
      <c r="S13" s="506">
        <f t="shared" si="3"/>
        <v>7.2530885464302834E-3</v>
      </c>
      <c r="T13" s="506"/>
      <c r="U13" s="710">
        <f t="shared" si="1"/>
        <v>0</v>
      </c>
    </row>
    <row r="14" spans="1:21" s="103" customFormat="1" ht="24.95" customHeight="1">
      <c r="A14" s="114" t="s">
        <v>7</v>
      </c>
      <c r="B14" s="137">
        <v>0</v>
      </c>
      <c r="C14" s="137">
        <v>0</v>
      </c>
      <c r="D14" s="137">
        <f t="shared" si="4"/>
        <v>0</v>
      </c>
      <c r="E14" s="487">
        <v>0</v>
      </c>
      <c r="F14" s="137">
        <v>0</v>
      </c>
      <c r="G14" s="137">
        <v>0</v>
      </c>
      <c r="H14" s="137">
        <f>SUM(F14:F14)</f>
        <v>0</v>
      </c>
      <c r="I14" s="487">
        <v>0</v>
      </c>
      <c r="R14" s="614">
        <v>1595235</v>
      </c>
      <c r="S14" s="506">
        <f t="shared" si="3"/>
        <v>0</v>
      </c>
      <c r="T14" s="506"/>
      <c r="U14" s="710">
        <f t="shared" si="1"/>
        <v>0</v>
      </c>
    </row>
    <row r="15" spans="1:21" s="103" customFormat="1" ht="24.95" customHeight="1">
      <c r="A15" s="114" t="s">
        <v>8</v>
      </c>
      <c r="B15" s="137">
        <v>4</v>
      </c>
      <c r="C15" s="137">
        <v>0</v>
      </c>
      <c r="D15" s="137">
        <f t="shared" si="4"/>
        <v>4</v>
      </c>
      <c r="E15" s="137">
        <v>2.7E-2</v>
      </c>
      <c r="F15" s="137">
        <v>1</v>
      </c>
      <c r="G15" s="137">
        <v>0</v>
      </c>
      <c r="H15" s="137">
        <f>SUM(F15:G15)</f>
        <v>1</v>
      </c>
      <c r="I15" s="137">
        <v>7.0000000000000001E-3</v>
      </c>
      <c r="R15" s="614">
        <v>1471592</v>
      </c>
      <c r="S15" s="506">
        <f t="shared" si="3"/>
        <v>2.7181447031514167E-2</v>
      </c>
      <c r="T15" s="506"/>
      <c r="U15" s="710">
        <f t="shared" si="1"/>
        <v>6.7953617578785418E-3</v>
      </c>
    </row>
    <row r="16" spans="1:21" s="103" customFormat="1" ht="24.95" customHeight="1">
      <c r="A16" s="117" t="s">
        <v>93</v>
      </c>
      <c r="B16" s="137">
        <v>2</v>
      </c>
      <c r="C16" s="137">
        <v>0</v>
      </c>
      <c r="D16" s="137">
        <f t="shared" si="4"/>
        <v>2</v>
      </c>
      <c r="E16" s="137">
        <v>1.4999999999999999E-2</v>
      </c>
      <c r="F16" s="137">
        <v>0</v>
      </c>
      <c r="G16" s="137">
        <v>0</v>
      </c>
      <c r="H16" s="137">
        <f>SUM(F16:F16)</f>
        <v>0</v>
      </c>
      <c r="I16" s="487">
        <v>0</v>
      </c>
      <c r="R16" s="614">
        <v>1291048</v>
      </c>
      <c r="S16" s="506">
        <f t="shared" si="3"/>
        <v>1.5491290796314311E-2</v>
      </c>
      <c r="T16" s="506"/>
      <c r="U16" s="710">
        <f t="shared" si="1"/>
        <v>0</v>
      </c>
    </row>
    <row r="17" spans="1:21" s="103" customFormat="1" ht="24.95" customHeight="1">
      <c r="A17" s="114" t="s">
        <v>10</v>
      </c>
      <c r="B17" s="137">
        <v>1</v>
      </c>
      <c r="C17" s="137">
        <v>0</v>
      </c>
      <c r="D17" s="137">
        <f t="shared" si="4"/>
        <v>1</v>
      </c>
      <c r="E17" s="137">
        <v>1.2E-2</v>
      </c>
      <c r="F17" s="137">
        <v>0</v>
      </c>
      <c r="G17" s="137">
        <v>0</v>
      </c>
      <c r="H17" s="137">
        <f>SUM(F17:F17)</f>
        <v>0</v>
      </c>
      <c r="I17" s="487">
        <v>0</v>
      </c>
      <c r="R17" s="614">
        <v>814371</v>
      </c>
      <c r="S17" s="506">
        <f t="shared" si="3"/>
        <v>1.2279415647168182E-2</v>
      </c>
      <c r="T17" s="506"/>
      <c r="U17" s="710">
        <f t="shared" si="1"/>
        <v>0</v>
      </c>
    </row>
    <row r="18" spans="1:21" s="103" customFormat="1" ht="24.95" customHeight="1">
      <c r="A18" s="114" t="s">
        <v>11</v>
      </c>
      <c r="B18" s="137">
        <v>2</v>
      </c>
      <c r="C18" s="137">
        <v>2</v>
      </c>
      <c r="D18" s="137">
        <f t="shared" si="4"/>
        <v>4</v>
      </c>
      <c r="E18" s="487">
        <v>1.9E-2</v>
      </c>
      <c r="F18" s="137">
        <v>0</v>
      </c>
      <c r="G18" s="137">
        <v>0</v>
      </c>
      <c r="H18" s="137">
        <f>SUM(F18:F18)</f>
        <v>0</v>
      </c>
      <c r="I18" s="487">
        <v>0</v>
      </c>
      <c r="R18" s="614">
        <v>2095172</v>
      </c>
      <c r="S18" s="506">
        <f t="shared" si="3"/>
        <v>1.909151134131231E-2</v>
      </c>
      <c r="T18" s="506"/>
      <c r="U18" s="710">
        <f t="shared" si="1"/>
        <v>0</v>
      </c>
    </row>
    <row r="19" spans="1:21" s="103" customFormat="1" ht="24.95" customHeight="1">
      <c r="A19" s="114" t="s">
        <v>12</v>
      </c>
      <c r="B19" s="137">
        <v>0</v>
      </c>
      <c r="C19" s="137">
        <v>0</v>
      </c>
      <c r="D19" s="137">
        <f t="shared" si="4"/>
        <v>0</v>
      </c>
      <c r="E19" s="487">
        <v>0</v>
      </c>
      <c r="F19" s="137">
        <v>0</v>
      </c>
      <c r="G19" s="137">
        <v>0</v>
      </c>
      <c r="H19" s="137">
        <f>SUM(F19:F19)</f>
        <v>0</v>
      </c>
      <c r="I19" s="487">
        <v>0</v>
      </c>
      <c r="R19" s="614">
        <v>1112673</v>
      </c>
      <c r="S19" s="506">
        <f t="shared" si="3"/>
        <v>0</v>
      </c>
      <c r="T19" s="506"/>
      <c r="U19" s="710">
        <f t="shared" si="1"/>
        <v>0</v>
      </c>
    </row>
    <row r="20" spans="1:21" s="103" customFormat="1" ht="24.95" customHeight="1" thickBot="1">
      <c r="A20" s="115" t="s">
        <v>13</v>
      </c>
      <c r="B20" s="134">
        <v>6</v>
      </c>
      <c r="C20" s="134">
        <v>3</v>
      </c>
      <c r="D20" s="134">
        <f t="shared" si="4"/>
        <v>9</v>
      </c>
      <c r="E20" s="134">
        <v>3.1E-2</v>
      </c>
      <c r="F20" s="134">
        <v>0</v>
      </c>
      <c r="G20" s="134">
        <v>1</v>
      </c>
      <c r="H20" s="134">
        <f>SUM(F20:G20)</f>
        <v>1</v>
      </c>
      <c r="I20" s="616">
        <v>3.0000000000000001E-3</v>
      </c>
      <c r="R20" s="610">
        <v>2908491</v>
      </c>
      <c r="S20" s="506">
        <f t="shared" si="3"/>
        <v>3.0943881208502968E-2</v>
      </c>
      <c r="T20" s="506"/>
      <c r="U20" s="710">
        <f t="shared" si="1"/>
        <v>3.4382090231669963E-3</v>
      </c>
    </row>
    <row r="21" spans="1:21" s="103" customFormat="1" ht="24.95" customHeight="1" thickTop="1" thickBot="1">
      <c r="A21" s="316" t="s">
        <v>112</v>
      </c>
      <c r="B21" s="142">
        <f>SUM(B5:B20)</f>
        <v>86</v>
      </c>
      <c r="C21" s="142">
        <f>SUM(C5:C20)</f>
        <v>21</v>
      </c>
      <c r="D21" s="142">
        <f t="shared" si="4"/>
        <v>107</v>
      </c>
      <c r="E21" s="142">
        <v>3.3000000000000002E-2</v>
      </c>
      <c r="F21" s="142">
        <f>SUM(F5:F20)</f>
        <v>4</v>
      </c>
      <c r="G21" s="142">
        <f>SUM(G5:G20)</f>
        <v>2</v>
      </c>
      <c r="H21" s="142">
        <f>SUM(F21:G21)</f>
        <v>6</v>
      </c>
      <c r="I21" s="142">
        <v>2E-3</v>
      </c>
      <c r="R21" s="611">
        <f>SUM(R5:R20)</f>
        <v>32814590</v>
      </c>
      <c r="S21" s="506">
        <f t="shared" si="3"/>
        <v>3.2607446870431718E-2</v>
      </c>
      <c r="T21" s="506"/>
      <c r="U21" s="710">
        <f t="shared" si="1"/>
        <v>1.8284549646971058E-3</v>
      </c>
    </row>
    <row r="22" spans="1:21" s="533" customFormat="1" ht="24.95" customHeight="1" thickTop="1" thickBot="1">
      <c r="A22" s="531" t="s">
        <v>110</v>
      </c>
      <c r="B22" s="534"/>
      <c r="C22" s="534"/>
      <c r="D22" s="534"/>
      <c r="E22" s="534"/>
      <c r="F22" s="534"/>
      <c r="G22" s="534"/>
      <c r="H22" s="534"/>
      <c r="I22" s="534"/>
      <c r="R22" s="608" t="s">
        <v>314</v>
      </c>
      <c r="S22" s="506"/>
      <c r="T22" s="506"/>
      <c r="U22" s="710"/>
    </row>
    <row r="23" spans="1:21" s="103" customFormat="1" ht="24.95" customHeight="1" thickTop="1">
      <c r="A23" s="113" t="s">
        <v>14</v>
      </c>
      <c r="B23" s="137">
        <v>0</v>
      </c>
      <c r="C23" s="137">
        <v>0</v>
      </c>
      <c r="D23" s="137">
        <f>SUM(B23:C23)</f>
        <v>0</v>
      </c>
      <c r="E23" s="487">
        <v>0</v>
      </c>
      <c r="F23" s="137">
        <v>0</v>
      </c>
      <c r="G23" s="137">
        <v>0</v>
      </c>
      <c r="H23" s="137">
        <v>0</v>
      </c>
      <c r="I23" s="487">
        <v>0</v>
      </c>
      <c r="R23" s="609">
        <v>1292535</v>
      </c>
      <c r="S23" s="506">
        <f>D22/R23*10000</f>
        <v>0</v>
      </c>
      <c r="T23" s="506"/>
      <c r="U23" s="710">
        <f t="shared" si="1"/>
        <v>0</v>
      </c>
    </row>
    <row r="24" spans="1:21" s="103" customFormat="1" ht="24.95" customHeight="1">
      <c r="A24" s="113" t="s">
        <v>17</v>
      </c>
      <c r="B24" s="127">
        <v>0</v>
      </c>
      <c r="C24" s="127">
        <v>0</v>
      </c>
      <c r="D24" s="137">
        <f>SUM(B24:C24)</f>
        <v>0</v>
      </c>
      <c r="E24" s="487">
        <v>0</v>
      </c>
      <c r="F24" s="127">
        <v>0</v>
      </c>
      <c r="G24" s="127">
        <v>0</v>
      </c>
      <c r="H24" s="127">
        <f>SUM(F24:G24)</f>
        <v>0</v>
      </c>
      <c r="I24" s="487">
        <v>0</v>
      </c>
      <c r="R24" s="609">
        <v>2162279</v>
      </c>
      <c r="S24" s="506">
        <f>D23/R24*10000</f>
        <v>0</v>
      </c>
      <c r="T24" s="506"/>
      <c r="U24" s="710">
        <f t="shared" si="1"/>
        <v>0</v>
      </c>
    </row>
    <row r="25" spans="1:21" s="103" customFormat="1" ht="24.95" customHeight="1" thickBot="1">
      <c r="A25" s="115" t="s">
        <v>40</v>
      </c>
      <c r="B25" s="129">
        <v>3</v>
      </c>
      <c r="C25" s="130">
        <v>1</v>
      </c>
      <c r="D25" s="134">
        <f>SUM(B25:C25)</f>
        <v>4</v>
      </c>
      <c r="E25" s="134">
        <v>2.1999999999999999E-2</v>
      </c>
      <c r="F25" s="129">
        <v>0</v>
      </c>
      <c r="G25" s="130">
        <v>0</v>
      </c>
      <c r="H25" s="129">
        <v>0</v>
      </c>
      <c r="I25" s="616">
        <v>0</v>
      </c>
      <c r="R25" s="610">
        <v>1854778</v>
      </c>
      <c r="S25" s="506">
        <f>D24/R25*10000</f>
        <v>0</v>
      </c>
      <c r="T25" s="506"/>
      <c r="U25" s="710">
        <f t="shared" si="1"/>
        <v>0</v>
      </c>
    </row>
    <row r="26" spans="1:21" s="110" customFormat="1" ht="24.95" customHeight="1" thickTop="1" thickBot="1">
      <c r="A26" s="316" t="s">
        <v>112</v>
      </c>
      <c r="B26" s="142">
        <f>SUM(B23:B25)</f>
        <v>3</v>
      </c>
      <c r="C26" s="142">
        <f>SUM(C23:C25)</f>
        <v>1</v>
      </c>
      <c r="D26" s="142">
        <f>SUM(B26:C26)</f>
        <v>4</v>
      </c>
      <c r="E26" s="715">
        <v>8.0000000000000002E-3</v>
      </c>
      <c r="F26" s="142">
        <f>SUM(F23:F25)</f>
        <v>0</v>
      </c>
      <c r="G26" s="142">
        <f>SUM(G23:G25)</f>
        <v>0</v>
      </c>
      <c r="H26" s="142">
        <f>SUM(F26:G26)</f>
        <v>0</v>
      </c>
      <c r="I26" s="715">
        <v>0</v>
      </c>
      <c r="J26" s="304"/>
      <c r="K26" s="304"/>
      <c r="L26" s="304"/>
      <c r="M26" s="304"/>
      <c r="N26" s="304"/>
      <c r="O26" s="304"/>
      <c r="P26" s="304"/>
      <c r="Q26" s="304"/>
      <c r="R26" s="611">
        <f>SUM(R23:R25)</f>
        <v>5309592</v>
      </c>
      <c r="S26" s="506">
        <f>D26/R26*10000</f>
        <v>7.53353553342705E-3</v>
      </c>
      <c r="T26" s="506"/>
      <c r="U26" s="710">
        <f t="shared" si="1"/>
        <v>0</v>
      </c>
    </row>
    <row r="27" spans="1:21" s="533" customFormat="1" ht="24.95" customHeight="1" thickTop="1" thickBot="1">
      <c r="A27" s="531" t="s">
        <v>113</v>
      </c>
      <c r="B27" s="534">
        <f t="shared" ref="B27:Q27" si="5">B21+B26</f>
        <v>89</v>
      </c>
      <c r="C27" s="534">
        <f t="shared" si="5"/>
        <v>22</v>
      </c>
      <c r="D27" s="534">
        <f t="shared" si="5"/>
        <v>111</v>
      </c>
      <c r="E27" s="534">
        <v>2.9000000000000001E-2</v>
      </c>
      <c r="F27" s="534">
        <f t="shared" si="5"/>
        <v>4</v>
      </c>
      <c r="G27" s="534">
        <f t="shared" si="5"/>
        <v>2</v>
      </c>
      <c r="H27" s="534">
        <f>SUM(F27:G27)</f>
        <v>6</v>
      </c>
      <c r="I27" s="534">
        <v>2E-3</v>
      </c>
      <c r="J27" s="534">
        <f t="shared" si="5"/>
        <v>0</v>
      </c>
      <c r="K27" s="534">
        <f t="shared" si="5"/>
        <v>0</v>
      </c>
      <c r="L27" s="534">
        <f t="shared" si="5"/>
        <v>0</v>
      </c>
      <c r="M27" s="534">
        <f t="shared" si="5"/>
        <v>0</v>
      </c>
      <c r="N27" s="534">
        <f t="shared" si="5"/>
        <v>0</v>
      </c>
      <c r="O27" s="534">
        <f t="shared" si="5"/>
        <v>0</v>
      </c>
      <c r="P27" s="534">
        <f t="shared" si="5"/>
        <v>0</v>
      </c>
      <c r="Q27" s="534">
        <f t="shared" si="5"/>
        <v>0</v>
      </c>
      <c r="R27" s="612">
        <f>R21+R26</f>
        <v>38124182</v>
      </c>
      <c r="S27" s="506">
        <f>D27/R27*10000</f>
        <v>2.9115378790291156E-2</v>
      </c>
      <c r="T27" s="506"/>
      <c r="U27" s="710">
        <f t="shared" si="1"/>
        <v>1.5738042589346574E-3</v>
      </c>
    </row>
    <row r="28" spans="1:21" s="140" customFormat="1" ht="10.5" customHeight="1" thickTop="1">
      <c r="A28" s="148"/>
      <c r="B28" s="129"/>
      <c r="C28" s="129"/>
      <c r="D28" s="129"/>
      <c r="E28" s="129"/>
      <c r="F28" s="129"/>
      <c r="G28" s="129"/>
      <c r="H28" s="129"/>
      <c r="I28" s="129"/>
      <c r="R28" s="400"/>
      <c r="T28" s="284"/>
    </row>
    <row r="29" spans="1:21" s="284" customFormat="1" ht="15" customHeight="1">
      <c r="A29" s="779"/>
      <c r="B29" s="779"/>
      <c r="C29" s="129"/>
      <c r="D29" s="129"/>
      <c r="E29" s="129"/>
      <c r="F29" s="129"/>
      <c r="G29" s="129"/>
      <c r="H29" s="129"/>
      <c r="I29" s="129"/>
      <c r="R29" s="400"/>
    </row>
    <row r="30" spans="1:21" s="284" customFormat="1" ht="10.5" customHeight="1">
      <c r="A30" s="148"/>
      <c r="B30" s="129"/>
      <c r="C30" s="129"/>
      <c r="D30" s="129"/>
      <c r="E30" s="129"/>
      <c r="F30" s="129"/>
      <c r="G30" s="129"/>
      <c r="H30" s="129"/>
      <c r="I30" s="129"/>
      <c r="R30" s="400"/>
    </row>
    <row r="31" spans="1:21" s="284" customFormat="1" ht="16.5" customHeight="1">
      <c r="A31" s="808" t="s">
        <v>221</v>
      </c>
      <c r="B31" s="808"/>
      <c r="C31" s="808"/>
      <c r="D31" s="808"/>
      <c r="E31" s="808"/>
      <c r="F31" s="808"/>
      <c r="G31" s="808"/>
      <c r="H31" s="808"/>
      <c r="I31" s="129"/>
      <c r="R31" s="400"/>
    </row>
    <row r="32" spans="1:21" s="284" customFormat="1">
      <c r="A32" s="606"/>
      <c r="B32" s="606"/>
    </row>
    <row r="33" spans="1:20" s="103" customFormat="1" ht="20.25" customHeight="1">
      <c r="A33" s="764" t="s">
        <v>240</v>
      </c>
      <c r="B33" s="764"/>
      <c r="C33" s="764"/>
      <c r="D33" s="764"/>
      <c r="E33" s="764"/>
      <c r="F33" s="764"/>
      <c r="G33" s="764"/>
      <c r="H33" s="764"/>
      <c r="R33" s="400"/>
      <c r="T33" s="284"/>
    </row>
    <row r="34" spans="1:20" s="284" customFormat="1" ht="6.75" customHeight="1">
      <c r="A34" s="517"/>
      <c r="R34" s="400"/>
    </row>
    <row r="35" spans="1:20" s="284" customFormat="1" ht="8.25" customHeight="1">
      <c r="A35" s="517"/>
      <c r="R35" s="400"/>
    </row>
    <row r="36" spans="1:20" s="284" customFormat="1" ht="12.75" customHeight="1">
      <c r="A36" s="517"/>
      <c r="R36" s="400"/>
    </row>
    <row r="37" spans="1:20" s="284" customFormat="1" ht="12.75" customHeight="1">
      <c r="A37" s="517"/>
      <c r="R37" s="400"/>
    </row>
    <row r="38" spans="1:20" s="103" customFormat="1" ht="18.75" customHeight="1">
      <c r="R38" s="400"/>
      <c r="T38" s="284"/>
    </row>
    <row r="39" spans="1:20" s="103" customFormat="1" ht="22.5" customHeight="1">
      <c r="A39" s="778" t="s">
        <v>132</v>
      </c>
      <c r="B39" s="778"/>
      <c r="C39" s="778"/>
      <c r="D39" s="778"/>
      <c r="E39" s="164"/>
      <c r="F39" s="164"/>
      <c r="G39" s="164"/>
      <c r="H39" s="164"/>
      <c r="I39" s="153">
        <v>43</v>
      </c>
      <c r="J39" s="185"/>
      <c r="K39" s="185"/>
      <c r="L39" s="185"/>
      <c r="M39" s="185"/>
      <c r="N39" s="778"/>
      <c r="O39" s="778"/>
      <c r="P39" s="778"/>
      <c r="Q39" s="778"/>
      <c r="R39" s="400"/>
      <c r="T39" s="284"/>
    </row>
  </sheetData>
  <mergeCells count="14">
    <mergeCell ref="R9:R10"/>
    <mergeCell ref="S9:S10"/>
    <mergeCell ref="T9:U10"/>
    <mergeCell ref="A1:I1"/>
    <mergeCell ref="A39:D39"/>
    <mergeCell ref="N39:Q39"/>
    <mergeCell ref="A3:A4"/>
    <mergeCell ref="B3:D3"/>
    <mergeCell ref="E3:E4"/>
    <mergeCell ref="F3:H3"/>
    <mergeCell ref="I3:I4"/>
    <mergeCell ref="A31:H31"/>
    <mergeCell ref="A33:H33"/>
    <mergeCell ref="A29:B29"/>
  </mergeCells>
  <phoneticPr fontId="2" type="noConversion"/>
  <printOptions horizontalCentered="1"/>
  <pageMargins left="0.39370078740157483" right="0.39370078740157483" top="0.59055118110236227" bottom="0" header="0.51181102362204722" footer="0.51181102362204722"/>
  <pageSetup paperSize="9" scale="95" orientation="portrait" r:id="rId1"/>
  <headerFooter alignWithMargins="0"/>
  <colBreaks count="1" manualBreakCount="1">
    <brk id="9" max="1048575" man="1"/>
  </colBreaks>
</worksheet>
</file>

<file path=xl/worksheets/sheet16.xml><?xml version="1.0" encoding="utf-8"?>
<worksheet xmlns="http://schemas.openxmlformats.org/spreadsheetml/2006/main" xmlns:r="http://schemas.openxmlformats.org/officeDocument/2006/relationships">
  <sheetPr codeName="Sheet16">
    <tabColor rgb="FF993366"/>
  </sheetPr>
  <dimension ref="A1:R39"/>
  <sheetViews>
    <sheetView rightToLeft="1" view="pageBreakPreview" workbookViewId="0">
      <selection activeCell="H9" sqref="H9"/>
    </sheetView>
  </sheetViews>
  <sheetFormatPr defaultRowHeight="12.75"/>
  <cols>
    <col min="1" max="1" width="21.42578125" style="103" customWidth="1"/>
    <col min="2" max="2" width="0.5703125" style="103" hidden="1" customWidth="1"/>
    <col min="3" max="5" width="15.7109375" style="103" customWidth="1"/>
    <col min="6" max="7" width="9.140625" style="103" hidden="1" customWidth="1"/>
    <col min="8" max="16384" width="9.140625" style="103"/>
  </cols>
  <sheetData>
    <row r="1" spans="1:8" ht="25.5" customHeight="1">
      <c r="A1" s="767" t="s">
        <v>264</v>
      </c>
      <c r="B1" s="767"/>
      <c r="C1" s="767"/>
      <c r="D1" s="767"/>
      <c r="E1" s="767"/>
    </row>
    <row r="2" spans="1:8" ht="20.25" customHeight="1" thickBot="1">
      <c r="A2" s="263" t="s">
        <v>285</v>
      </c>
      <c r="B2" s="263"/>
      <c r="C2" s="263"/>
      <c r="D2" s="263"/>
      <c r="E2" s="263"/>
    </row>
    <row r="3" spans="1:8" ht="25.5" customHeight="1" thickTop="1">
      <c r="A3" s="769" t="s">
        <v>16</v>
      </c>
      <c r="B3" s="516"/>
      <c r="C3" s="811" t="s">
        <v>253</v>
      </c>
      <c r="D3" s="811"/>
      <c r="E3" s="811"/>
    </row>
    <row r="4" spans="1:8" ht="23.25" customHeight="1">
      <c r="A4" s="775"/>
      <c r="B4" s="310"/>
      <c r="C4" s="528" t="s">
        <v>101</v>
      </c>
      <c r="D4" s="528" t="s">
        <v>66</v>
      </c>
      <c r="E4" s="528" t="s">
        <v>2</v>
      </c>
    </row>
    <row r="5" spans="1:8" ht="24.95" customHeight="1">
      <c r="A5" s="116" t="s">
        <v>0</v>
      </c>
      <c r="B5" s="158"/>
      <c r="C5" s="278">
        <v>328</v>
      </c>
      <c r="D5" s="278">
        <v>296</v>
      </c>
      <c r="E5" s="278">
        <f>SUM(C5:D5)</f>
        <v>624</v>
      </c>
    </row>
    <row r="6" spans="1:8" ht="24.95" customHeight="1">
      <c r="A6" s="114" t="s">
        <v>1</v>
      </c>
      <c r="B6" s="158"/>
      <c r="C6" s="158">
        <v>70</v>
      </c>
      <c r="D6" s="158">
        <v>59</v>
      </c>
      <c r="E6" s="158">
        <f>SUM(C6:D6)</f>
        <v>129</v>
      </c>
    </row>
    <row r="7" spans="1:8" ht="24.95" customHeight="1">
      <c r="A7" s="114" t="s">
        <v>3</v>
      </c>
      <c r="B7" s="158"/>
      <c r="C7" s="158">
        <v>153</v>
      </c>
      <c r="D7" s="158">
        <v>177</v>
      </c>
      <c r="E7" s="158">
        <f t="shared" ref="E7:E20" si="0">SUM(C7:D7)</f>
        <v>330</v>
      </c>
    </row>
    <row r="8" spans="1:8" s="307" customFormat="1" ht="24.95" customHeight="1">
      <c r="A8" s="274" t="s">
        <v>74</v>
      </c>
      <c r="B8" s="278"/>
      <c r="C8" s="278">
        <v>130</v>
      </c>
      <c r="D8" s="278">
        <v>112</v>
      </c>
      <c r="E8" s="158">
        <f t="shared" si="0"/>
        <v>242</v>
      </c>
      <c r="F8" s="458">
        <f>SUM(C8:D8)</f>
        <v>242</v>
      </c>
      <c r="H8" s="604"/>
    </row>
    <row r="9" spans="1:8" ht="24.95" customHeight="1">
      <c r="A9" s="114" t="s">
        <v>70</v>
      </c>
      <c r="B9" s="158"/>
      <c r="C9" s="158">
        <v>705</v>
      </c>
      <c r="D9" s="158">
        <v>508</v>
      </c>
      <c r="E9" s="158">
        <f t="shared" si="0"/>
        <v>1213</v>
      </c>
      <c r="H9" s="605">
        <f>E9+E10</f>
        <v>5109</v>
      </c>
    </row>
    <row r="10" spans="1:8" ht="24.95" customHeight="1">
      <c r="A10" s="114" t="s">
        <v>71</v>
      </c>
      <c r="B10" s="158"/>
      <c r="C10" s="158">
        <v>2324</v>
      </c>
      <c r="D10" s="158">
        <v>1572</v>
      </c>
      <c r="E10" s="158">
        <f t="shared" si="0"/>
        <v>3896</v>
      </c>
      <c r="H10" s="604"/>
    </row>
    <row r="11" spans="1:8" ht="21.75" customHeight="1">
      <c r="A11" s="114" t="s">
        <v>4</v>
      </c>
      <c r="B11" s="158"/>
      <c r="C11" s="158">
        <v>155</v>
      </c>
      <c r="D11" s="158">
        <v>132</v>
      </c>
      <c r="E11" s="158">
        <f t="shared" si="0"/>
        <v>287</v>
      </c>
    </row>
    <row r="12" spans="1:8" ht="22.5" customHeight="1">
      <c r="A12" s="114" t="s">
        <v>18</v>
      </c>
      <c r="B12" s="158"/>
      <c r="C12" s="158">
        <v>218</v>
      </c>
      <c r="D12" s="158">
        <v>215</v>
      </c>
      <c r="E12" s="158">
        <f t="shared" si="0"/>
        <v>433</v>
      </c>
    </row>
    <row r="13" spans="1:8" ht="24.95" customHeight="1">
      <c r="A13" s="114" t="s">
        <v>6</v>
      </c>
      <c r="B13" s="158"/>
      <c r="C13" s="158">
        <v>351</v>
      </c>
      <c r="D13" s="158">
        <v>351</v>
      </c>
      <c r="E13" s="158">
        <f t="shared" si="0"/>
        <v>702</v>
      </c>
    </row>
    <row r="14" spans="1:8" ht="24.95" customHeight="1">
      <c r="A14" s="114" t="s">
        <v>7</v>
      </c>
      <c r="B14" s="158"/>
      <c r="C14" s="158">
        <v>710</v>
      </c>
      <c r="D14" s="158">
        <v>459</v>
      </c>
      <c r="E14" s="158">
        <f t="shared" si="0"/>
        <v>1169</v>
      </c>
    </row>
    <row r="15" spans="1:8" ht="24.95" customHeight="1">
      <c r="A15" s="114" t="s">
        <v>8</v>
      </c>
      <c r="B15" s="158"/>
      <c r="C15" s="158">
        <v>323</v>
      </c>
      <c r="D15" s="158">
        <v>314</v>
      </c>
      <c r="E15" s="158">
        <f t="shared" si="0"/>
        <v>637</v>
      </c>
    </row>
    <row r="16" spans="1:8" ht="24.95" customHeight="1">
      <c r="A16" s="117" t="s">
        <v>93</v>
      </c>
      <c r="B16" s="158"/>
      <c r="C16" s="158">
        <v>157</v>
      </c>
      <c r="D16" s="158">
        <v>140</v>
      </c>
      <c r="E16" s="158">
        <f t="shared" si="0"/>
        <v>297</v>
      </c>
    </row>
    <row r="17" spans="1:18" ht="24.95" customHeight="1">
      <c r="A17" s="114" t="s">
        <v>10</v>
      </c>
      <c r="B17" s="158"/>
      <c r="C17" s="158">
        <v>32</v>
      </c>
      <c r="D17" s="158">
        <v>34</v>
      </c>
      <c r="E17" s="158">
        <f t="shared" si="0"/>
        <v>66</v>
      </c>
    </row>
    <row r="18" spans="1:18" ht="24.95" customHeight="1">
      <c r="A18" s="114" t="s">
        <v>11</v>
      </c>
      <c r="B18" s="158"/>
      <c r="C18" s="158">
        <v>382</v>
      </c>
      <c r="D18" s="158">
        <v>340</v>
      </c>
      <c r="E18" s="158">
        <f t="shared" si="0"/>
        <v>722</v>
      </c>
    </row>
    <row r="19" spans="1:18" ht="24.95" customHeight="1">
      <c r="A19" s="114" t="s">
        <v>12</v>
      </c>
      <c r="B19" s="158"/>
      <c r="C19" s="158">
        <v>2017</v>
      </c>
      <c r="D19" s="158">
        <v>1024</v>
      </c>
      <c r="E19" s="158">
        <f t="shared" si="0"/>
        <v>3041</v>
      </c>
    </row>
    <row r="20" spans="1:18" ht="24.95" customHeight="1" thickBot="1">
      <c r="A20" s="115" t="s">
        <v>13</v>
      </c>
      <c r="B20" s="159"/>
      <c r="C20" s="159">
        <v>3220</v>
      </c>
      <c r="D20" s="159">
        <v>1579</v>
      </c>
      <c r="E20" s="158">
        <f t="shared" si="0"/>
        <v>4799</v>
      </c>
    </row>
    <row r="21" spans="1:18" ht="24.95" customHeight="1" thickTop="1" thickBot="1">
      <c r="A21" s="316" t="s">
        <v>112</v>
      </c>
      <c r="B21" s="174"/>
      <c r="C21" s="174">
        <f>SUM(C5:C20)</f>
        <v>11275</v>
      </c>
      <c r="D21" s="174">
        <f>SUM(D5:D20)</f>
        <v>7312</v>
      </c>
      <c r="E21" s="174">
        <f t="shared" ref="E21" si="1">SUM(C21:D21)</f>
        <v>18587</v>
      </c>
    </row>
    <row r="22" spans="1:18" s="533" customFormat="1" ht="24.95" customHeight="1" thickTop="1" thickBot="1">
      <c r="A22" s="531" t="s">
        <v>110</v>
      </c>
      <c r="B22" s="534"/>
      <c r="C22" s="534"/>
      <c r="D22" s="534"/>
      <c r="E22" s="534"/>
    </row>
    <row r="23" spans="1:18" ht="24.95" customHeight="1" thickTop="1">
      <c r="A23" s="113" t="s">
        <v>14</v>
      </c>
      <c r="B23" s="158"/>
      <c r="C23" s="294" t="s">
        <v>141</v>
      </c>
      <c r="D23" s="628" t="s">
        <v>141</v>
      </c>
      <c r="E23" s="628" t="s">
        <v>141</v>
      </c>
    </row>
    <row r="24" spans="1:18" ht="24.95" customHeight="1">
      <c r="A24" s="113" t="s">
        <v>17</v>
      </c>
      <c r="B24" s="158"/>
      <c r="C24" s="294" t="s">
        <v>141</v>
      </c>
      <c r="D24" s="628" t="s">
        <v>141</v>
      </c>
      <c r="E24" s="628" t="s">
        <v>141</v>
      </c>
    </row>
    <row r="25" spans="1:18" ht="24.95" customHeight="1" thickBot="1">
      <c r="A25" s="115" t="s">
        <v>40</v>
      </c>
      <c r="B25" s="172"/>
      <c r="C25" s="630" t="s">
        <v>141</v>
      </c>
      <c r="D25" s="631" t="s">
        <v>141</v>
      </c>
      <c r="E25" s="631" t="s">
        <v>141</v>
      </c>
    </row>
    <row r="26" spans="1:18" s="110" customFormat="1" ht="22.5" customHeight="1" thickTop="1" thickBot="1">
      <c r="A26" s="316" t="s">
        <v>112</v>
      </c>
      <c r="B26" s="174"/>
      <c r="C26" s="505" t="s">
        <v>141</v>
      </c>
      <c r="D26" s="505" t="s">
        <v>141</v>
      </c>
      <c r="E26" s="505" t="s">
        <v>141</v>
      </c>
    </row>
    <row r="27" spans="1:18" s="533" customFormat="1" ht="22.5" customHeight="1" thickTop="1" thickBot="1">
      <c r="A27" s="531" t="s">
        <v>113</v>
      </c>
      <c r="B27" s="532">
        <f t="shared" ref="B27" si="2">B21+B26</f>
        <v>0</v>
      </c>
      <c r="C27" s="532">
        <v>11275</v>
      </c>
      <c r="D27" s="532">
        <v>7312</v>
      </c>
      <c r="E27" s="532">
        <f>SUM(C27:D27)</f>
        <v>18587</v>
      </c>
    </row>
    <row r="28" spans="1:18" ht="12" customHeight="1" thickTop="1">
      <c r="A28" s="101"/>
      <c r="B28" s="102"/>
      <c r="C28" s="102"/>
    </row>
    <row r="29" spans="1:18" s="284" customFormat="1" ht="29.25" customHeight="1">
      <c r="A29" s="765" t="s">
        <v>165</v>
      </c>
      <c r="B29" s="765"/>
      <c r="C29" s="765"/>
      <c r="D29" s="765"/>
      <c r="E29" s="765"/>
      <c r="F29" s="765"/>
      <c r="G29" s="765"/>
      <c r="H29" s="597"/>
      <c r="I29" s="360"/>
      <c r="J29" s="360"/>
      <c r="K29" s="360"/>
      <c r="L29" s="360"/>
      <c r="M29" s="360"/>
      <c r="N29" s="360"/>
      <c r="O29" s="360"/>
      <c r="P29" s="360"/>
      <c r="Q29" s="360"/>
      <c r="R29" s="360"/>
    </row>
    <row r="30" spans="1:18" s="284" customFormat="1" ht="5.25" customHeight="1">
      <c r="A30" s="359"/>
      <c r="B30" s="359"/>
      <c r="C30" s="361"/>
      <c r="H30" s="360"/>
      <c r="I30" s="360"/>
      <c r="J30" s="360"/>
      <c r="K30" s="360"/>
      <c r="L30" s="360"/>
      <c r="M30" s="360"/>
      <c r="N30" s="360"/>
      <c r="O30" s="360"/>
      <c r="P30" s="360"/>
      <c r="Q30" s="360"/>
      <c r="R30" s="360"/>
    </row>
    <row r="31" spans="1:18" ht="21" customHeight="1">
      <c r="A31" s="764" t="s">
        <v>240</v>
      </c>
      <c r="B31" s="764"/>
      <c r="C31" s="764"/>
      <c r="D31" s="764"/>
      <c r="E31" s="764"/>
      <c r="F31" s="812"/>
      <c r="G31" s="812"/>
    </row>
    <row r="32" spans="1:18" s="179" customFormat="1" ht="20.25" customHeight="1">
      <c r="A32" s="484"/>
      <c r="B32" s="484"/>
      <c r="C32" s="484"/>
      <c r="D32" s="121"/>
      <c r="E32" s="121"/>
    </row>
    <row r="33" spans="1:7" ht="18.75" customHeight="1">
      <c r="A33" s="99"/>
      <c r="B33" s="99"/>
      <c r="C33" s="99"/>
    </row>
    <row r="34" spans="1:7" ht="18" customHeight="1">
      <c r="A34" s="102"/>
      <c r="B34" s="102"/>
      <c r="C34" s="102"/>
      <c r="D34" s="102"/>
      <c r="E34" s="102"/>
    </row>
    <row r="35" spans="1:7" ht="17.25" customHeight="1">
      <c r="A35" s="809"/>
      <c r="B35" s="809"/>
      <c r="C35" s="809"/>
    </row>
    <row r="36" spans="1:7" ht="24.75" customHeight="1">
      <c r="A36" s="810"/>
      <c r="B36" s="810"/>
      <c r="C36" s="810"/>
    </row>
    <row r="37" spans="1:7" ht="22.5" customHeight="1">
      <c r="A37" s="778" t="s">
        <v>132</v>
      </c>
      <c r="B37" s="778"/>
      <c r="C37" s="778"/>
      <c r="D37" s="185"/>
      <c r="E37" s="153">
        <v>44</v>
      </c>
      <c r="F37" s="185"/>
      <c r="G37" s="185"/>
    </row>
    <row r="38" spans="1:7" ht="1.5" hidden="1" customHeight="1"/>
    <row r="39" spans="1:7" ht="19.5" hidden="1" customHeight="1"/>
  </sheetData>
  <mergeCells count="8">
    <mergeCell ref="A37:C37"/>
    <mergeCell ref="A1:E1"/>
    <mergeCell ref="A35:C35"/>
    <mergeCell ref="A36:C36"/>
    <mergeCell ref="A3:A4"/>
    <mergeCell ref="C3:E3"/>
    <mergeCell ref="A29:G29"/>
    <mergeCell ref="A31:G31"/>
  </mergeCells>
  <printOptions horizontalCentered="1"/>
  <pageMargins left="0.74803149606299213" right="0.74803149606299213" top="0.59055118110236227" bottom="0.19685039370078741" header="0.51181102362204722" footer="0.51181102362204722"/>
  <pageSetup paperSize="9" scale="95"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Sheet9">
    <tabColor rgb="FF993366"/>
  </sheetPr>
  <dimension ref="A1:O45"/>
  <sheetViews>
    <sheetView rightToLeft="1" view="pageBreakPreview" workbookViewId="0">
      <selection activeCell="S9" sqref="S9"/>
    </sheetView>
  </sheetViews>
  <sheetFormatPr defaultRowHeight="12.75"/>
  <cols>
    <col min="1" max="1" width="2.85546875" style="284" customWidth="1"/>
    <col min="2" max="2" width="14" style="78" customWidth="1"/>
    <col min="3" max="5" width="11.7109375" style="78" customWidth="1"/>
    <col min="6" max="6" width="14.7109375" style="284" customWidth="1"/>
    <col min="7" max="8" width="11.7109375" style="78" customWidth="1"/>
    <col min="9" max="9" width="11.7109375" style="284" customWidth="1"/>
    <col min="10" max="13" width="9.140625" style="78" hidden="1" customWidth="1"/>
    <col min="14" max="14" width="15.42578125" style="400" customWidth="1"/>
    <col min="15" max="15" width="11.5703125" style="400" bestFit="1" customWidth="1"/>
    <col min="16" max="16384" width="9.140625" style="78"/>
  </cols>
  <sheetData>
    <row r="1" spans="1:15" ht="30" customHeight="1">
      <c r="B1" s="767" t="s">
        <v>561</v>
      </c>
      <c r="C1" s="767"/>
      <c r="D1" s="767"/>
      <c r="E1" s="767"/>
      <c r="F1" s="767"/>
      <c r="G1" s="767"/>
      <c r="H1" s="767"/>
      <c r="I1" s="767"/>
      <c r="J1" s="188"/>
      <c r="K1" s="188"/>
      <c r="L1" s="188"/>
      <c r="M1" s="188"/>
    </row>
    <row r="2" spans="1:15" ht="21" customHeight="1" thickBot="1">
      <c r="B2" s="780" t="s">
        <v>286</v>
      </c>
      <c r="C2" s="780"/>
      <c r="D2" s="263"/>
      <c r="E2" s="263"/>
      <c r="F2" s="263"/>
      <c r="G2" s="263"/>
      <c r="H2" s="263"/>
      <c r="I2" s="263"/>
      <c r="J2" s="188"/>
      <c r="K2" s="188"/>
      <c r="L2" s="188"/>
      <c r="M2" s="188"/>
    </row>
    <row r="3" spans="1:15" s="188" customFormat="1" ht="24.75" customHeight="1" thickTop="1">
      <c r="A3" s="284"/>
      <c r="B3" s="806" t="s">
        <v>16</v>
      </c>
      <c r="C3" s="776" t="s">
        <v>445</v>
      </c>
      <c r="D3" s="776"/>
      <c r="E3" s="776"/>
      <c r="F3" s="769" t="s">
        <v>592</v>
      </c>
      <c r="G3" s="776" t="s">
        <v>444</v>
      </c>
      <c r="H3" s="776"/>
      <c r="I3" s="776"/>
      <c r="N3" s="813" t="s">
        <v>234</v>
      </c>
      <c r="O3" s="813"/>
    </row>
    <row r="4" spans="1:15" s="188" customFormat="1" ht="30.75" customHeight="1">
      <c r="A4" s="284"/>
      <c r="B4" s="807"/>
      <c r="C4" s="548" t="s">
        <v>19</v>
      </c>
      <c r="D4" s="548" t="s">
        <v>66</v>
      </c>
      <c r="E4" s="548" t="s">
        <v>102</v>
      </c>
      <c r="F4" s="770"/>
      <c r="G4" s="548" t="s">
        <v>101</v>
      </c>
      <c r="H4" s="548" t="s">
        <v>66</v>
      </c>
      <c r="I4" s="548" t="s">
        <v>2</v>
      </c>
      <c r="N4" s="496" t="s">
        <v>313</v>
      </c>
      <c r="O4" s="496" t="s">
        <v>239</v>
      </c>
    </row>
    <row r="5" spans="1:15" ht="23.25" customHeight="1">
      <c r="B5" s="116" t="s">
        <v>0</v>
      </c>
      <c r="C5" s="278">
        <v>162</v>
      </c>
      <c r="D5" s="278">
        <v>153</v>
      </c>
      <c r="E5" s="278">
        <f t="shared" ref="E5:E20" si="0">SUM(C5:D5)</f>
        <v>315</v>
      </c>
      <c r="F5" s="377">
        <v>8.4450447426513371</v>
      </c>
      <c r="G5" s="161">
        <v>4</v>
      </c>
      <c r="H5" s="161">
        <v>6</v>
      </c>
      <c r="I5" s="161">
        <f>SUM(G5:H5)</f>
        <v>10</v>
      </c>
      <c r="J5" s="188"/>
      <c r="K5" s="188"/>
      <c r="L5" s="188"/>
      <c r="M5" s="188"/>
      <c r="N5" s="613">
        <v>3729998</v>
      </c>
      <c r="O5" s="756">
        <f t="shared" ref="O5:O20" si="1">E5/N5*100000</f>
        <v>8.4450447426513371</v>
      </c>
    </row>
    <row r="6" spans="1:15" ht="24.95" customHeight="1">
      <c r="B6" s="114" t="s">
        <v>1</v>
      </c>
      <c r="C6" s="158">
        <v>168</v>
      </c>
      <c r="D6" s="158">
        <v>189</v>
      </c>
      <c r="E6" s="158">
        <f t="shared" si="0"/>
        <v>357</v>
      </c>
      <c r="F6" s="305">
        <v>22.342159216359718</v>
      </c>
      <c r="G6" s="158">
        <v>3</v>
      </c>
      <c r="H6" s="158">
        <v>7</v>
      </c>
      <c r="I6" s="158">
        <f t="shared" ref="I6:I19" si="2">SUM(G6:H6)</f>
        <v>10</v>
      </c>
      <c r="J6" s="188"/>
      <c r="K6" s="188"/>
      <c r="L6" s="188"/>
      <c r="M6" s="188"/>
      <c r="N6" s="614">
        <v>1597876</v>
      </c>
      <c r="O6" s="756">
        <f t="shared" si="1"/>
        <v>22.342159216359718</v>
      </c>
    </row>
    <row r="7" spans="1:15" ht="24.95" customHeight="1">
      <c r="B7" s="114" t="s">
        <v>3</v>
      </c>
      <c r="C7" s="158">
        <v>161</v>
      </c>
      <c r="D7" s="158">
        <v>199</v>
      </c>
      <c r="E7" s="158">
        <f t="shared" si="0"/>
        <v>360</v>
      </c>
      <c r="F7" s="305">
        <v>21.988412106819705</v>
      </c>
      <c r="G7" s="158">
        <v>16</v>
      </c>
      <c r="H7" s="158">
        <v>4</v>
      </c>
      <c r="I7" s="158">
        <f t="shared" si="2"/>
        <v>20</v>
      </c>
      <c r="J7" s="188"/>
      <c r="K7" s="188"/>
      <c r="L7" s="188"/>
      <c r="M7" s="188"/>
      <c r="N7" s="614">
        <v>1637226</v>
      </c>
      <c r="O7" s="756">
        <f t="shared" si="1"/>
        <v>21.988412106819705</v>
      </c>
    </row>
    <row r="8" spans="1:15" ht="24.95" customHeight="1">
      <c r="B8" s="114" t="s">
        <v>74</v>
      </c>
      <c r="C8" s="278">
        <v>104</v>
      </c>
      <c r="D8" s="278">
        <v>110</v>
      </c>
      <c r="E8" s="278">
        <f t="shared" si="0"/>
        <v>214</v>
      </c>
      <c r="F8" s="377">
        <v>12.079094361433595</v>
      </c>
      <c r="G8" s="161">
        <v>2</v>
      </c>
      <c r="H8" s="161">
        <v>3</v>
      </c>
      <c r="I8" s="161">
        <f t="shared" si="2"/>
        <v>5</v>
      </c>
      <c r="J8" s="188"/>
      <c r="K8" s="188"/>
      <c r="L8" s="188"/>
      <c r="M8" s="188"/>
      <c r="N8" s="614">
        <v>1771656</v>
      </c>
      <c r="O8" s="756">
        <f t="shared" si="1"/>
        <v>12.079094361433595</v>
      </c>
    </row>
    <row r="9" spans="1:15" ht="24.95" customHeight="1">
      <c r="B9" s="114" t="s">
        <v>58</v>
      </c>
      <c r="C9" s="158">
        <v>964</v>
      </c>
      <c r="D9" s="158">
        <v>1112</v>
      </c>
      <c r="E9" s="158">
        <f t="shared" si="0"/>
        <v>2076</v>
      </c>
      <c r="F9" s="305">
        <v>25.54525145645464</v>
      </c>
      <c r="G9" s="158">
        <v>57</v>
      </c>
      <c r="H9" s="158">
        <v>34</v>
      </c>
      <c r="I9" s="158">
        <f t="shared" si="2"/>
        <v>91</v>
      </c>
      <c r="J9" s="188"/>
      <c r="K9" s="188"/>
      <c r="L9" s="188"/>
      <c r="M9" s="188"/>
      <c r="N9" s="614">
        <v>8126755</v>
      </c>
      <c r="O9" s="756">
        <f t="shared" si="1"/>
        <v>25.54525145645464</v>
      </c>
    </row>
    <row r="10" spans="1:15" ht="24.95" customHeight="1">
      <c r="B10" s="114" t="s">
        <v>4</v>
      </c>
      <c r="C10" s="158">
        <v>151</v>
      </c>
      <c r="D10" s="158">
        <v>176</v>
      </c>
      <c r="E10" s="158">
        <f t="shared" si="0"/>
        <v>327</v>
      </c>
      <c r="F10" s="305">
        <v>15.835029021201507</v>
      </c>
      <c r="G10" s="158">
        <v>4</v>
      </c>
      <c r="H10" s="158">
        <v>5</v>
      </c>
      <c r="I10" s="158">
        <f t="shared" si="2"/>
        <v>9</v>
      </c>
      <c r="J10" s="188"/>
      <c r="K10" s="188"/>
      <c r="L10" s="188"/>
      <c r="M10" s="188"/>
      <c r="N10" s="614">
        <v>2065042</v>
      </c>
      <c r="O10" s="756">
        <f t="shared" si="1"/>
        <v>15.835029021201507</v>
      </c>
    </row>
    <row r="11" spans="1:15" ht="24.95" customHeight="1">
      <c r="B11" s="114" t="s">
        <v>18</v>
      </c>
      <c r="C11" s="175">
        <v>133</v>
      </c>
      <c r="D11" s="158">
        <v>128</v>
      </c>
      <c r="E11" s="158">
        <f t="shared" si="0"/>
        <v>261</v>
      </c>
      <c r="F11" s="305">
        <v>21.41570090881342</v>
      </c>
      <c r="G11" s="158">
        <v>5</v>
      </c>
      <c r="H11" s="158">
        <v>2</v>
      </c>
      <c r="I11" s="158">
        <f t="shared" si="2"/>
        <v>7</v>
      </c>
      <c r="J11" s="188"/>
      <c r="K11" s="188"/>
      <c r="L11" s="188"/>
      <c r="M11" s="188"/>
      <c r="N11" s="614">
        <v>1218732</v>
      </c>
      <c r="O11" s="756">
        <f t="shared" si="1"/>
        <v>21.41570090881342</v>
      </c>
    </row>
    <row r="12" spans="1:15" ht="24.95" customHeight="1">
      <c r="B12" s="114" t="s">
        <v>6</v>
      </c>
      <c r="C12" s="158">
        <v>136</v>
      </c>
      <c r="D12" s="158">
        <v>210</v>
      </c>
      <c r="E12" s="158">
        <f t="shared" si="0"/>
        <v>346</v>
      </c>
      <c r="F12" s="305">
        <v>25.095686370648782</v>
      </c>
      <c r="G12" s="158">
        <v>4</v>
      </c>
      <c r="H12" s="158">
        <v>4</v>
      </c>
      <c r="I12" s="158">
        <f t="shared" si="2"/>
        <v>8</v>
      </c>
      <c r="J12" s="188"/>
      <c r="K12" s="188"/>
      <c r="L12" s="188"/>
      <c r="M12" s="188"/>
      <c r="N12" s="614">
        <v>1378723</v>
      </c>
      <c r="O12" s="756">
        <f t="shared" si="1"/>
        <v>25.095686370648782</v>
      </c>
    </row>
    <row r="13" spans="1:15" ht="24.95" customHeight="1">
      <c r="B13" s="114" t="s">
        <v>7</v>
      </c>
      <c r="C13" s="158">
        <v>128</v>
      </c>
      <c r="D13" s="158">
        <v>136</v>
      </c>
      <c r="E13" s="158">
        <f t="shared" si="0"/>
        <v>264</v>
      </c>
      <c r="F13" s="305">
        <v>16.549285841897902</v>
      </c>
      <c r="G13" s="158">
        <v>1</v>
      </c>
      <c r="H13" s="158">
        <v>0</v>
      </c>
      <c r="I13" s="158">
        <f t="shared" si="2"/>
        <v>1</v>
      </c>
      <c r="J13" s="188"/>
      <c r="K13" s="188"/>
      <c r="L13" s="188"/>
      <c r="M13" s="188"/>
      <c r="N13" s="614">
        <v>1595235</v>
      </c>
      <c r="O13" s="756">
        <f t="shared" si="1"/>
        <v>16.549285841897902</v>
      </c>
    </row>
    <row r="14" spans="1:15" ht="24.95" customHeight="1">
      <c r="B14" s="114" t="s">
        <v>8</v>
      </c>
      <c r="C14" s="158">
        <v>103</v>
      </c>
      <c r="D14" s="158">
        <v>132</v>
      </c>
      <c r="E14" s="158">
        <f t="shared" si="0"/>
        <v>235</v>
      </c>
      <c r="F14" s="305">
        <v>15.969100131014576</v>
      </c>
      <c r="G14" s="158">
        <v>5</v>
      </c>
      <c r="H14" s="158">
        <v>2</v>
      </c>
      <c r="I14" s="158">
        <f t="shared" si="2"/>
        <v>7</v>
      </c>
      <c r="J14" s="188"/>
      <c r="K14" s="188"/>
      <c r="L14" s="188"/>
      <c r="M14" s="188"/>
      <c r="N14" s="614">
        <v>1471592</v>
      </c>
      <c r="O14" s="756">
        <f t="shared" si="1"/>
        <v>15.969100131014576</v>
      </c>
    </row>
    <row r="15" spans="1:15" ht="24.95" customHeight="1">
      <c r="B15" s="117" t="s">
        <v>93</v>
      </c>
      <c r="C15" s="158">
        <v>126</v>
      </c>
      <c r="D15" s="158">
        <v>122</v>
      </c>
      <c r="E15" s="158">
        <f t="shared" si="0"/>
        <v>248</v>
      </c>
      <c r="F15" s="305">
        <v>19.209200587429745</v>
      </c>
      <c r="G15" s="158">
        <v>6</v>
      </c>
      <c r="H15" s="158">
        <v>11</v>
      </c>
      <c r="I15" s="158">
        <f t="shared" si="2"/>
        <v>17</v>
      </c>
      <c r="J15" s="188"/>
      <c r="K15" s="188"/>
      <c r="L15" s="188"/>
      <c r="M15" s="188"/>
      <c r="N15" s="614">
        <v>1291048</v>
      </c>
      <c r="O15" s="756">
        <f t="shared" si="1"/>
        <v>19.209200587429745</v>
      </c>
    </row>
    <row r="16" spans="1:15" ht="24.95" customHeight="1">
      <c r="B16" s="114" t="s">
        <v>10</v>
      </c>
      <c r="C16" s="158">
        <v>41</v>
      </c>
      <c r="D16" s="158">
        <v>75</v>
      </c>
      <c r="E16" s="158">
        <f t="shared" si="0"/>
        <v>116</v>
      </c>
      <c r="F16" s="305">
        <v>14.244122150715091</v>
      </c>
      <c r="G16" s="158">
        <v>1</v>
      </c>
      <c r="H16" s="158">
        <v>0</v>
      </c>
      <c r="I16" s="158">
        <f t="shared" si="2"/>
        <v>1</v>
      </c>
      <c r="J16" s="188"/>
      <c r="K16" s="188"/>
      <c r="L16" s="188"/>
      <c r="M16" s="188"/>
      <c r="N16" s="614">
        <v>814371</v>
      </c>
      <c r="O16" s="756">
        <f t="shared" si="1"/>
        <v>14.244122150715091</v>
      </c>
    </row>
    <row r="17" spans="1:15" ht="24.95" customHeight="1">
      <c r="B17" s="114" t="s">
        <v>11</v>
      </c>
      <c r="C17" s="158">
        <v>239</v>
      </c>
      <c r="D17" s="158">
        <v>231</v>
      </c>
      <c r="E17" s="158">
        <f t="shared" si="0"/>
        <v>470</v>
      </c>
      <c r="F17" s="305">
        <v>22.432525826041967</v>
      </c>
      <c r="G17" s="158">
        <v>2</v>
      </c>
      <c r="H17" s="158">
        <v>1</v>
      </c>
      <c r="I17" s="158">
        <f t="shared" si="2"/>
        <v>3</v>
      </c>
      <c r="J17" s="188"/>
      <c r="K17" s="188"/>
      <c r="L17" s="188"/>
      <c r="M17" s="188"/>
      <c r="N17" s="614">
        <v>2095172</v>
      </c>
      <c r="O17" s="756">
        <f t="shared" si="1"/>
        <v>22.432525826041967</v>
      </c>
    </row>
    <row r="18" spans="1:15" ht="24.95" customHeight="1">
      <c r="B18" s="114" t="s">
        <v>12</v>
      </c>
      <c r="C18" s="158">
        <v>108</v>
      </c>
      <c r="D18" s="158">
        <v>131</v>
      </c>
      <c r="E18" s="158">
        <f t="shared" si="0"/>
        <v>239</v>
      </c>
      <c r="F18" s="305">
        <v>21.479805836935018</v>
      </c>
      <c r="G18" s="158">
        <v>5</v>
      </c>
      <c r="H18" s="158">
        <v>3</v>
      </c>
      <c r="I18" s="158">
        <f t="shared" si="2"/>
        <v>8</v>
      </c>
      <c r="J18" s="188"/>
      <c r="K18" s="188"/>
      <c r="L18" s="188"/>
      <c r="M18" s="188"/>
      <c r="N18" s="614">
        <v>1112673</v>
      </c>
      <c r="O18" s="756">
        <f t="shared" si="1"/>
        <v>21.479805836935018</v>
      </c>
    </row>
    <row r="19" spans="1:15" ht="24.95" customHeight="1" thickBot="1">
      <c r="B19" s="115" t="s">
        <v>13</v>
      </c>
      <c r="C19" s="159">
        <v>273</v>
      </c>
      <c r="D19" s="159">
        <v>268</v>
      </c>
      <c r="E19" s="159">
        <f t="shared" si="0"/>
        <v>541</v>
      </c>
      <c r="F19" s="306">
        <v>18.60071081533345</v>
      </c>
      <c r="G19" s="159">
        <v>26</v>
      </c>
      <c r="H19" s="159">
        <v>23</v>
      </c>
      <c r="I19" s="159">
        <f t="shared" si="2"/>
        <v>49</v>
      </c>
      <c r="J19" s="188"/>
      <c r="K19" s="188"/>
      <c r="L19" s="188"/>
      <c r="M19" s="188"/>
      <c r="N19" s="610">
        <v>2908491</v>
      </c>
      <c r="O19" s="756">
        <f t="shared" si="1"/>
        <v>18.60071081533345</v>
      </c>
    </row>
    <row r="20" spans="1:15" s="140" customFormat="1" ht="24.95" customHeight="1" thickTop="1" thickBot="1">
      <c r="A20" s="284"/>
      <c r="B20" s="316" t="s">
        <v>112</v>
      </c>
      <c r="C20" s="174">
        <f>SUM(C5:C19)</f>
        <v>2997</v>
      </c>
      <c r="D20" s="174">
        <f>SUM(D5:D19)</f>
        <v>3372</v>
      </c>
      <c r="E20" s="174">
        <f t="shared" si="0"/>
        <v>6369</v>
      </c>
      <c r="F20" s="202">
        <v>19.409049450259779</v>
      </c>
      <c r="G20" s="174">
        <f>SUM(G5:G19)</f>
        <v>141</v>
      </c>
      <c r="H20" s="174">
        <f>SUM(H5:H19)</f>
        <v>105</v>
      </c>
      <c r="I20" s="174">
        <f>SUM(G20:H20)</f>
        <v>246</v>
      </c>
      <c r="J20" s="188"/>
      <c r="K20" s="188"/>
      <c r="L20" s="188"/>
      <c r="M20" s="188"/>
      <c r="N20" s="611">
        <f>SUM(N5:N19)</f>
        <v>32814590</v>
      </c>
      <c r="O20" s="756">
        <f t="shared" si="1"/>
        <v>19.409049450259779</v>
      </c>
    </row>
    <row r="21" spans="1:15" s="533" customFormat="1" ht="24.95" customHeight="1" thickTop="1" thickBot="1">
      <c r="A21" s="440"/>
      <c r="B21" s="531" t="s">
        <v>110</v>
      </c>
      <c r="C21" s="534"/>
      <c r="D21" s="534"/>
      <c r="E21" s="534"/>
      <c r="F21" s="545"/>
      <c r="G21" s="534"/>
      <c r="H21" s="534"/>
      <c r="I21" s="534"/>
      <c r="N21" s="608" t="s">
        <v>314</v>
      </c>
      <c r="O21" s="757"/>
    </row>
    <row r="22" spans="1:15" ht="24.95" customHeight="1" thickTop="1">
      <c r="A22" s="440"/>
      <c r="B22" s="113" t="s">
        <v>14</v>
      </c>
      <c r="C22" s="137">
        <v>81</v>
      </c>
      <c r="D22" s="137">
        <v>93</v>
      </c>
      <c r="E22" s="137">
        <f>SUM(C22:D22)</f>
        <v>174</v>
      </c>
      <c r="F22" s="754">
        <v>13.461917859090857</v>
      </c>
      <c r="G22" s="291" t="s">
        <v>141</v>
      </c>
      <c r="H22" s="291" t="s">
        <v>141</v>
      </c>
      <c r="I22" s="291" t="s">
        <v>141</v>
      </c>
      <c r="J22" s="188"/>
      <c r="K22" s="188"/>
      <c r="L22" s="188"/>
      <c r="M22" s="188"/>
      <c r="N22" s="609">
        <v>1292535</v>
      </c>
      <c r="O22" s="756">
        <f>E22/N22*100000</f>
        <v>13.461917859090857</v>
      </c>
    </row>
    <row r="23" spans="1:15" ht="24.95" customHeight="1">
      <c r="A23" s="440"/>
      <c r="B23" s="113" t="s">
        <v>17</v>
      </c>
      <c r="C23" s="127">
        <v>129</v>
      </c>
      <c r="D23" s="127">
        <v>163</v>
      </c>
      <c r="E23" s="127">
        <f>SUM(C23:D23)</f>
        <v>292</v>
      </c>
      <c r="F23" s="755">
        <v>13.504270262995664</v>
      </c>
      <c r="G23" s="291" t="s">
        <v>141</v>
      </c>
      <c r="H23" s="291" t="s">
        <v>141</v>
      </c>
      <c r="I23" s="291" t="s">
        <v>141</v>
      </c>
      <c r="J23" s="188"/>
      <c r="K23" s="188"/>
      <c r="L23" s="188"/>
      <c r="M23" s="188"/>
      <c r="N23" s="609">
        <v>2162279</v>
      </c>
      <c r="O23" s="756">
        <f>E23/N23*100000</f>
        <v>13.504270262995664</v>
      </c>
    </row>
    <row r="24" spans="1:15" s="110" customFormat="1" ht="24.95" customHeight="1" thickBot="1">
      <c r="A24" s="440"/>
      <c r="B24" s="115" t="s">
        <v>40</v>
      </c>
      <c r="C24" s="129">
        <v>135</v>
      </c>
      <c r="D24" s="130">
        <v>172</v>
      </c>
      <c r="E24" s="129">
        <f>SUM(C24:D24)</f>
        <v>307</v>
      </c>
      <c r="F24" s="242">
        <v>16.551846096945294</v>
      </c>
      <c r="G24" s="292" t="s">
        <v>141</v>
      </c>
      <c r="H24" s="292" t="s">
        <v>141</v>
      </c>
      <c r="I24" s="292" t="s">
        <v>141</v>
      </c>
      <c r="J24" s="188"/>
      <c r="K24" s="188"/>
      <c r="L24" s="188"/>
      <c r="M24" s="188"/>
      <c r="N24" s="610">
        <v>1854778</v>
      </c>
      <c r="O24" s="756">
        <f>E24/N24*100000</f>
        <v>16.551846096945294</v>
      </c>
    </row>
    <row r="25" spans="1:15" s="110" customFormat="1" ht="24.95" customHeight="1" thickTop="1" thickBot="1">
      <c r="A25" s="440"/>
      <c r="B25" s="316" t="s">
        <v>112</v>
      </c>
      <c r="C25" s="142">
        <f>SUM(C22:C24)</f>
        <v>345</v>
      </c>
      <c r="D25" s="142">
        <f>SUM(D22:D24)</f>
        <v>428</v>
      </c>
      <c r="E25" s="142">
        <f>SUM(E22:E24)</f>
        <v>773</v>
      </c>
      <c r="F25" s="202">
        <v>14.558557418347775</v>
      </c>
      <c r="G25" s="320" t="s">
        <v>141</v>
      </c>
      <c r="H25" s="320" t="s">
        <v>141</v>
      </c>
      <c r="I25" s="320" t="s">
        <v>141</v>
      </c>
      <c r="J25" s="304"/>
      <c r="K25" s="304"/>
      <c r="L25" s="304"/>
      <c r="M25" s="304"/>
      <c r="N25" s="611">
        <f>SUM(N22:N24)</f>
        <v>5309592</v>
      </c>
      <c r="O25" s="756">
        <f>E25/N25*100000</f>
        <v>14.558557418347775</v>
      </c>
    </row>
    <row r="26" spans="1:15" s="533" customFormat="1" ht="27.75" customHeight="1" thickTop="1" thickBot="1">
      <c r="A26" s="440"/>
      <c r="B26" s="531" t="s">
        <v>113</v>
      </c>
      <c r="C26" s="532">
        <f t="shared" ref="C26:E26" si="3">C20+C25</f>
        <v>3342</v>
      </c>
      <c r="D26" s="532">
        <f t="shared" si="3"/>
        <v>3800</v>
      </c>
      <c r="E26" s="532">
        <f t="shared" si="3"/>
        <v>7142</v>
      </c>
      <c r="F26" s="545">
        <v>18.733516695518869</v>
      </c>
      <c r="G26" s="532">
        <v>141</v>
      </c>
      <c r="H26" s="532">
        <v>105</v>
      </c>
      <c r="I26" s="532">
        <f>SUM(G26:H26)</f>
        <v>246</v>
      </c>
      <c r="N26" s="612">
        <f>N20+N25</f>
        <v>38124182</v>
      </c>
      <c r="O26" s="758">
        <f>E26/N26*100000</f>
        <v>18.733516695518869</v>
      </c>
    </row>
    <row r="27" spans="1:15" s="89" customFormat="1" ht="6" customHeight="1" thickTop="1">
      <c r="A27" s="284"/>
      <c r="B27" s="148"/>
      <c r="C27" s="129"/>
      <c r="D27" s="129"/>
      <c r="E27" s="129"/>
      <c r="F27" s="129"/>
      <c r="G27" s="129"/>
      <c r="H27" s="129"/>
      <c r="I27" s="129"/>
      <c r="J27" s="188"/>
      <c r="K27" s="188"/>
      <c r="L27" s="188"/>
      <c r="M27" s="188"/>
      <c r="N27" s="400"/>
      <c r="O27" s="400"/>
    </row>
    <row r="28" spans="1:15" s="258" customFormat="1" ht="19.5" customHeight="1">
      <c r="A28" s="284"/>
      <c r="B28" s="707" t="s">
        <v>186</v>
      </c>
      <c r="C28" s="721"/>
      <c r="D28" s="721"/>
      <c r="E28" s="721"/>
      <c r="F28" s="721"/>
      <c r="G28" s="721"/>
      <c r="H28" s="721"/>
      <c r="I28" s="721"/>
      <c r="J28" s="721"/>
      <c r="K28" s="721"/>
      <c r="L28" s="721"/>
      <c r="M28" s="721"/>
      <c r="N28" s="400"/>
      <c r="O28" s="400"/>
    </row>
    <row r="29" spans="1:15" ht="12" customHeight="1">
      <c r="B29" s="764"/>
      <c r="C29" s="764"/>
      <c r="D29" s="764"/>
      <c r="E29" s="122"/>
      <c r="F29" s="122"/>
      <c r="G29" s="122"/>
      <c r="H29" s="188"/>
      <c r="J29" s="188"/>
      <c r="K29" s="188"/>
      <c r="L29" s="188"/>
      <c r="M29" s="188"/>
    </row>
    <row r="30" spans="1:15" s="216" customFormat="1" ht="21.75" customHeight="1">
      <c r="A30" s="284"/>
      <c r="B30" s="764" t="s">
        <v>240</v>
      </c>
      <c r="C30" s="764"/>
      <c r="D30" s="764"/>
      <c r="E30" s="764"/>
      <c r="F30" s="764"/>
      <c r="G30" s="764"/>
      <c r="I30" s="284"/>
    </row>
    <row r="31" spans="1:15" s="284" customFormat="1" ht="12.75" customHeight="1">
      <c r="B31" s="495"/>
      <c r="C31" s="495"/>
      <c r="D31" s="495"/>
      <c r="E31" s="495"/>
      <c r="N31" s="400"/>
      <c r="O31" s="400"/>
    </row>
    <row r="32" spans="1:15" s="284" customFormat="1" ht="27.75" customHeight="1">
      <c r="B32" s="514"/>
      <c r="C32" s="514"/>
      <c r="D32" s="514"/>
      <c r="E32" s="514"/>
      <c r="N32" s="400"/>
      <c r="O32" s="400"/>
    </row>
    <row r="33" spans="1:15" s="284" customFormat="1" ht="27.75" customHeight="1">
      <c r="B33" s="514"/>
      <c r="C33" s="514"/>
      <c r="D33" s="514"/>
      <c r="E33" s="514"/>
      <c r="N33" s="400"/>
      <c r="O33" s="400"/>
    </row>
    <row r="34" spans="1:15" ht="5.25" customHeight="1">
      <c r="B34" s="121"/>
      <c r="C34" s="121"/>
      <c r="D34" s="121"/>
      <c r="E34" s="121"/>
      <c r="F34" s="121"/>
      <c r="G34" s="188"/>
      <c r="H34" s="188"/>
      <c r="J34" s="188"/>
      <c r="K34" s="188"/>
      <c r="L34" s="188"/>
      <c r="M34" s="188"/>
    </row>
    <row r="35" spans="1:15" ht="14.25" customHeight="1">
      <c r="B35" s="466"/>
      <c r="C35" s="121"/>
      <c r="D35" s="121"/>
      <c r="E35" s="121"/>
      <c r="F35" s="121"/>
      <c r="G35" s="188"/>
      <c r="H35" s="188"/>
      <c r="J35" s="188"/>
      <c r="K35" s="188"/>
      <c r="L35" s="188"/>
      <c r="M35" s="188"/>
    </row>
    <row r="36" spans="1:15" ht="9" hidden="1" customHeight="1">
      <c r="B36" s="186"/>
      <c r="C36" s="188"/>
      <c r="D36" s="188"/>
      <c r="E36" s="188"/>
      <c r="G36" s="188"/>
      <c r="H36" s="188"/>
      <c r="J36" s="188"/>
      <c r="K36" s="188"/>
      <c r="L36" s="188"/>
      <c r="M36" s="188"/>
    </row>
    <row r="37" spans="1:15" s="84" customFormat="1" ht="9.75" hidden="1" customHeight="1">
      <c r="A37" s="284"/>
      <c r="B37" s="186"/>
      <c r="C37" s="188"/>
      <c r="D37" s="188"/>
      <c r="E37" s="188" t="s">
        <v>99</v>
      </c>
      <c r="F37" s="284"/>
      <c r="G37" s="188"/>
      <c r="H37" s="188"/>
      <c r="I37" s="284"/>
      <c r="J37" s="188"/>
      <c r="K37" s="188"/>
      <c r="L37" s="188"/>
      <c r="M37" s="188"/>
      <c r="N37" s="400"/>
      <c r="O37" s="400"/>
    </row>
    <row r="38" spans="1:15" ht="21" hidden="1" customHeight="1">
      <c r="B38" s="186"/>
      <c r="C38" s="188"/>
      <c r="D38" s="188"/>
      <c r="E38" s="188"/>
      <c r="G38" s="188"/>
      <c r="H38" s="188"/>
      <c r="J38" s="188"/>
      <c r="K38" s="188"/>
      <c r="L38" s="188"/>
      <c r="M38" s="188"/>
    </row>
    <row r="39" spans="1:15" ht="23.25" hidden="1" customHeight="1">
      <c r="B39" s="186"/>
      <c r="C39" s="188"/>
      <c r="D39" s="188"/>
      <c r="E39" s="188"/>
      <c r="G39" s="188"/>
      <c r="H39" s="188"/>
      <c r="J39" s="188"/>
      <c r="K39" s="188"/>
      <c r="L39" s="188"/>
      <c r="M39" s="188"/>
    </row>
    <row r="40" spans="1:15" ht="9" customHeight="1">
      <c r="B40" s="187"/>
      <c r="C40" s="187"/>
      <c r="D40" s="187"/>
      <c r="E40" s="187"/>
      <c r="F40" s="447"/>
      <c r="G40" s="187"/>
      <c r="H40" s="187"/>
      <c r="I40" s="447"/>
      <c r="J40" s="188"/>
      <c r="K40" s="188"/>
      <c r="L40" s="188"/>
      <c r="M40" s="188"/>
    </row>
    <row r="41" spans="1:15" ht="15.75" customHeight="1">
      <c r="B41" s="517"/>
      <c r="C41" s="188"/>
      <c r="D41" s="188"/>
      <c r="E41" s="188"/>
      <c r="G41" s="188"/>
      <c r="H41" s="188"/>
      <c r="J41" s="188"/>
      <c r="K41" s="188"/>
      <c r="L41" s="188"/>
      <c r="M41" s="188"/>
    </row>
    <row r="42" spans="1:15" ht="24.75" customHeight="1">
      <c r="B42" s="778" t="s">
        <v>132</v>
      </c>
      <c r="C42" s="778"/>
      <c r="D42" s="778"/>
      <c r="E42" s="185"/>
      <c r="F42" s="185"/>
      <c r="G42" s="185"/>
      <c r="H42" s="185"/>
      <c r="I42" s="153">
        <v>45</v>
      </c>
      <c r="J42" s="185"/>
      <c r="K42" s="185"/>
      <c r="L42" s="185"/>
      <c r="M42" s="185"/>
    </row>
    <row r="43" spans="1:15" ht="16.5" customHeight="1"/>
    <row r="44" spans="1:15" ht="19.5" customHeight="1"/>
    <row r="45" spans="1:15" ht="11.25" customHeight="1"/>
  </sheetData>
  <mergeCells count="10">
    <mergeCell ref="B29:D29"/>
    <mergeCell ref="B30:G30"/>
    <mergeCell ref="B42:D42"/>
    <mergeCell ref="N3:O3"/>
    <mergeCell ref="B1:I1"/>
    <mergeCell ref="B3:B4"/>
    <mergeCell ref="C3:E3"/>
    <mergeCell ref="B2:C2"/>
    <mergeCell ref="G3:I3"/>
    <mergeCell ref="F3:F4"/>
  </mergeCells>
  <printOptions horizontalCentered="1"/>
  <pageMargins left="0.39370078740157483" right="0.39370078740157483" top="0.59055118110236227" bottom="0" header="0.51181102362204722" footer="0.51181102362204722"/>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Sheet20">
    <tabColor rgb="FF993366"/>
  </sheetPr>
  <dimension ref="A1:Q40"/>
  <sheetViews>
    <sheetView rightToLeft="1" view="pageBreakPreview" zoomScaleSheetLayoutView="100" workbookViewId="0">
      <selection activeCell="K4" sqref="K4"/>
    </sheetView>
  </sheetViews>
  <sheetFormatPr defaultRowHeight="12.75"/>
  <cols>
    <col min="1" max="1" width="16.7109375" style="188" customWidth="1"/>
    <col min="2" max="2" width="15.140625" style="188" customWidth="1"/>
    <col min="3" max="3" width="20.140625" style="188" customWidth="1"/>
    <col min="4" max="5" width="16.85546875" style="188" customWidth="1"/>
    <col min="6" max="16384" width="9.140625" style="188"/>
  </cols>
  <sheetData>
    <row r="1" spans="1:11" ht="29.25" customHeight="1">
      <c r="A1" s="767" t="s">
        <v>562</v>
      </c>
      <c r="B1" s="767"/>
      <c r="C1" s="767"/>
      <c r="D1" s="767"/>
    </row>
    <row r="2" spans="1:11" ht="28.5" customHeight="1" thickBot="1">
      <c r="A2" s="263" t="s">
        <v>281</v>
      </c>
      <c r="B2" s="263"/>
      <c r="C2" s="263"/>
      <c r="D2" s="263"/>
    </row>
    <row r="3" spans="1:11" s="575" customFormat="1" ht="41.25" customHeight="1" thickTop="1">
      <c r="A3" s="562" t="s">
        <v>16</v>
      </c>
      <c r="B3" s="563" t="s">
        <v>124</v>
      </c>
      <c r="C3" s="563" t="s">
        <v>123</v>
      </c>
      <c r="D3" s="563" t="s">
        <v>565</v>
      </c>
    </row>
    <row r="4" spans="1:11" ht="26.1" customHeight="1">
      <c r="A4" s="113" t="s">
        <v>0</v>
      </c>
      <c r="B4" s="167">
        <v>16</v>
      </c>
      <c r="C4" s="277">
        <v>3729998</v>
      </c>
      <c r="D4" s="203">
        <f>B4/C4*100000</f>
        <v>0.42895465359498847</v>
      </c>
    </row>
    <row r="5" spans="1:11" ht="26.1" customHeight="1">
      <c r="A5" s="114" t="s">
        <v>1</v>
      </c>
      <c r="B5" s="167">
        <v>8</v>
      </c>
      <c r="C5" s="278">
        <v>1597876</v>
      </c>
      <c r="D5" s="204">
        <f t="shared" ref="D5:D25" si="0">B5/C5*100000</f>
        <v>0.50066463229937741</v>
      </c>
    </row>
    <row r="6" spans="1:11" ht="26.1" customHeight="1">
      <c r="A6" s="114" t="s">
        <v>3</v>
      </c>
      <c r="B6" s="167">
        <v>9</v>
      </c>
      <c r="C6" s="278">
        <v>1637226</v>
      </c>
      <c r="D6" s="204">
        <f t="shared" si="0"/>
        <v>0.54971030267049259</v>
      </c>
    </row>
    <row r="7" spans="1:11" ht="26.1" customHeight="1">
      <c r="A7" s="114" t="s">
        <v>74</v>
      </c>
      <c r="B7" s="167">
        <v>12</v>
      </c>
      <c r="C7" s="278">
        <v>1771656</v>
      </c>
      <c r="D7" s="204">
        <f t="shared" si="0"/>
        <v>0.67733239409908019</v>
      </c>
    </row>
    <row r="8" spans="1:11" ht="26.1" customHeight="1">
      <c r="A8" s="114" t="s">
        <v>20</v>
      </c>
      <c r="B8" s="167">
        <v>49</v>
      </c>
      <c r="C8" s="278">
        <v>8126755</v>
      </c>
      <c r="D8" s="204">
        <f t="shared" si="0"/>
        <v>0.60294668659261907</v>
      </c>
      <c r="G8" s="446"/>
      <c r="H8" s="446"/>
      <c r="I8" s="446"/>
      <c r="J8" s="413"/>
      <c r="K8" s="413"/>
    </row>
    <row r="9" spans="1:11" ht="26.1" customHeight="1">
      <c r="A9" s="114" t="s">
        <v>4</v>
      </c>
      <c r="B9" s="167">
        <v>18</v>
      </c>
      <c r="C9" s="278">
        <v>2065042</v>
      </c>
      <c r="D9" s="204">
        <f t="shared" si="0"/>
        <v>0.87165297364411964</v>
      </c>
    </row>
    <row r="10" spans="1:11" ht="26.1" customHeight="1">
      <c r="A10" s="114" t="s">
        <v>18</v>
      </c>
      <c r="B10" s="167">
        <v>9</v>
      </c>
      <c r="C10" s="278">
        <v>1218732</v>
      </c>
      <c r="D10" s="204">
        <f t="shared" si="0"/>
        <v>0.73847244513149735</v>
      </c>
    </row>
    <row r="11" spans="1:11" ht="26.1" customHeight="1">
      <c r="A11" s="114" t="s">
        <v>6</v>
      </c>
      <c r="B11" s="167">
        <v>8</v>
      </c>
      <c r="C11" s="278">
        <v>1378723</v>
      </c>
      <c r="D11" s="204">
        <f t="shared" si="0"/>
        <v>0.58024708371442268</v>
      </c>
    </row>
    <row r="12" spans="1:11" ht="26.1" customHeight="1">
      <c r="A12" s="114" t="s">
        <v>7</v>
      </c>
      <c r="B12" s="167">
        <v>11</v>
      </c>
      <c r="C12" s="278">
        <v>1595235</v>
      </c>
      <c r="D12" s="204">
        <f t="shared" si="0"/>
        <v>0.68955357674574591</v>
      </c>
    </row>
    <row r="13" spans="1:11" ht="26.1" customHeight="1">
      <c r="A13" s="114" t="s">
        <v>8</v>
      </c>
      <c r="B13" s="167">
        <v>14</v>
      </c>
      <c r="C13" s="278">
        <v>1471592</v>
      </c>
      <c r="D13" s="204">
        <f t="shared" si="0"/>
        <v>0.95135064610299591</v>
      </c>
    </row>
    <row r="14" spans="1:11" ht="26.1" customHeight="1">
      <c r="A14" s="114" t="s">
        <v>9</v>
      </c>
      <c r="B14" s="167">
        <v>9</v>
      </c>
      <c r="C14" s="278">
        <v>1291048</v>
      </c>
      <c r="D14" s="204">
        <f t="shared" si="0"/>
        <v>0.69710808583414408</v>
      </c>
    </row>
    <row r="15" spans="1:11" ht="26.1" customHeight="1">
      <c r="A15" s="114" t="s">
        <v>10</v>
      </c>
      <c r="B15" s="167">
        <v>5</v>
      </c>
      <c r="C15" s="278">
        <v>814371</v>
      </c>
      <c r="D15" s="204">
        <f t="shared" si="0"/>
        <v>0.61397078235840907</v>
      </c>
    </row>
    <row r="16" spans="1:11" ht="26.1" customHeight="1">
      <c r="A16" s="114" t="s">
        <v>11</v>
      </c>
      <c r="B16" s="167">
        <v>9</v>
      </c>
      <c r="C16" s="278">
        <v>2095172</v>
      </c>
      <c r="D16" s="204">
        <f t="shared" si="0"/>
        <v>0.42955900517952705</v>
      </c>
    </row>
    <row r="17" spans="1:17" ht="26.1" customHeight="1">
      <c r="A17" s="114" t="s">
        <v>12</v>
      </c>
      <c r="B17" s="167">
        <v>9</v>
      </c>
      <c r="C17" s="278">
        <v>1112673</v>
      </c>
      <c r="D17" s="204">
        <f t="shared" si="0"/>
        <v>0.80886298130717649</v>
      </c>
    </row>
    <row r="18" spans="1:17" ht="26.1" customHeight="1" thickBot="1">
      <c r="A18" s="115" t="s">
        <v>13</v>
      </c>
      <c r="B18" s="172">
        <v>14</v>
      </c>
      <c r="C18" s="343">
        <v>2908491</v>
      </c>
      <c r="D18" s="205">
        <f t="shared" si="0"/>
        <v>0.48134926324337945</v>
      </c>
      <c r="K18" s="814"/>
      <c r="L18" s="814"/>
      <c r="M18" s="814"/>
      <c r="N18" s="814"/>
      <c r="O18" s="814"/>
    </row>
    <row r="19" spans="1:17" ht="26.1" customHeight="1" thickTop="1" thickBot="1">
      <c r="A19" s="141" t="s">
        <v>112</v>
      </c>
      <c r="B19" s="174">
        <f>SUM(B4:B18)</f>
        <v>200</v>
      </c>
      <c r="C19" s="184">
        <f>SUM(C4:C18)</f>
        <v>32814590</v>
      </c>
      <c r="D19" s="203">
        <f t="shared" si="0"/>
        <v>0.60948498823236863</v>
      </c>
    </row>
    <row r="20" spans="1:17" s="533" customFormat="1" ht="22.5" customHeight="1" thickTop="1" thickBot="1">
      <c r="A20" s="531" t="s">
        <v>110</v>
      </c>
      <c r="B20" s="534"/>
      <c r="C20" s="561"/>
      <c r="D20" s="536"/>
    </row>
    <row r="21" spans="1:17" ht="26.1" customHeight="1" thickTop="1">
      <c r="A21" s="113" t="s">
        <v>14</v>
      </c>
      <c r="B21" s="137">
        <v>22</v>
      </c>
      <c r="C21" s="344">
        <v>1292535</v>
      </c>
      <c r="D21" s="204">
        <f t="shared" si="0"/>
        <v>1.7020815683907979</v>
      </c>
    </row>
    <row r="22" spans="1:17" ht="26.1" customHeight="1">
      <c r="A22" s="113" t="s">
        <v>17</v>
      </c>
      <c r="B22" s="127">
        <v>35</v>
      </c>
      <c r="C22" s="344">
        <v>2162279</v>
      </c>
      <c r="D22" s="204">
        <f t="shared" si="0"/>
        <v>1.6186625315234531</v>
      </c>
    </row>
    <row r="23" spans="1:17" ht="26.1" customHeight="1" thickBot="1">
      <c r="A23" s="115" t="s">
        <v>40</v>
      </c>
      <c r="B23" s="129">
        <v>24</v>
      </c>
      <c r="C23" s="343">
        <v>1854778</v>
      </c>
      <c r="D23" s="204">
        <f t="shared" si="0"/>
        <v>1.2939553952009351</v>
      </c>
    </row>
    <row r="24" spans="1:17" ht="26.1" customHeight="1" thickTop="1" thickBot="1">
      <c r="A24" s="141" t="s">
        <v>112</v>
      </c>
      <c r="B24" s="142">
        <f>SUM(B21:B23)</f>
        <v>81</v>
      </c>
      <c r="C24" s="183">
        <f>SUM(C21:C23)</f>
        <v>5309592</v>
      </c>
      <c r="D24" s="206">
        <f t="shared" si="0"/>
        <v>1.5255409455189777</v>
      </c>
    </row>
    <row r="25" spans="1:17" s="533" customFormat="1" ht="26.1" customHeight="1" thickTop="1" thickBot="1">
      <c r="A25" s="531" t="s">
        <v>113</v>
      </c>
      <c r="B25" s="532">
        <f>B19+B24</f>
        <v>281</v>
      </c>
      <c r="C25" s="536">
        <f>C19+C24</f>
        <v>38124182</v>
      </c>
      <c r="D25" s="556">
        <f t="shared" si="0"/>
        <v>0.73706499460106445</v>
      </c>
    </row>
    <row r="26" spans="1:17" s="284" customFormat="1" ht="6.75" customHeight="1" thickTop="1">
      <c r="A26" s="394"/>
      <c r="B26" s="473"/>
      <c r="C26" s="277"/>
      <c r="D26" s="211"/>
      <c r="E26" s="440"/>
    </row>
    <row r="27" spans="1:17" ht="26.25" customHeight="1">
      <c r="A27" s="765" t="s">
        <v>297</v>
      </c>
      <c r="B27" s="765"/>
      <c r="C27" s="765"/>
      <c r="D27" s="765"/>
    </row>
    <row r="28" spans="1:17" ht="16.5" customHeight="1">
      <c r="A28" s="815" t="s">
        <v>249</v>
      </c>
      <c r="B28" s="815"/>
      <c r="C28" s="815"/>
      <c r="D28" s="815"/>
    </row>
    <row r="29" spans="1:17" ht="18.75" customHeight="1">
      <c r="A29" s="765" t="s">
        <v>448</v>
      </c>
      <c r="B29" s="765"/>
      <c r="C29" s="765"/>
      <c r="D29" s="765"/>
      <c r="E29" s="284"/>
      <c r="F29" s="284"/>
      <c r="G29" s="284"/>
      <c r="H29" s="284"/>
      <c r="I29" s="284"/>
      <c r="J29" s="284"/>
      <c r="K29" s="284"/>
      <c r="L29" s="284"/>
      <c r="M29" s="284"/>
      <c r="N29" s="284"/>
      <c r="O29" s="284"/>
      <c r="P29" s="284"/>
      <c r="Q29" s="284"/>
    </row>
    <row r="30" spans="1:17" s="284" customFormat="1" ht="14.25" customHeight="1">
      <c r="A30" s="341"/>
      <c r="B30" s="341"/>
      <c r="C30" s="341"/>
      <c r="D30" s="341"/>
    </row>
    <row r="31" spans="1:17" ht="18.75" customHeight="1">
      <c r="A31" s="764" t="s">
        <v>240</v>
      </c>
      <c r="B31" s="764"/>
      <c r="C31" s="764"/>
      <c r="D31" s="764"/>
      <c r="E31" s="284"/>
      <c r="F31" s="284"/>
      <c r="G31" s="284"/>
      <c r="H31" s="284"/>
      <c r="I31" s="284"/>
      <c r="J31" s="284"/>
      <c r="K31" s="284"/>
      <c r="L31" s="284"/>
      <c r="M31" s="284"/>
      <c r="N31" s="284"/>
      <c r="O31" s="284"/>
      <c r="P31" s="284"/>
      <c r="Q31" s="284"/>
    </row>
    <row r="32" spans="1:17" s="284" customFormat="1" ht="6" hidden="1" customHeight="1">
      <c r="A32" s="342"/>
      <c r="B32" s="342"/>
      <c r="C32" s="342"/>
      <c r="D32" s="342"/>
    </row>
    <row r="33" spans="1:17" s="284" customFormat="1" ht="18" customHeight="1">
      <c r="A33" s="499"/>
      <c r="B33" s="499"/>
      <c r="C33" s="499"/>
      <c r="D33" s="499"/>
    </row>
    <row r="34" spans="1:17" ht="21.75" customHeight="1">
      <c r="A34" s="778" t="s">
        <v>132</v>
      </c>
      <c r="B34" s="778"/>
      <c r="C34" s="185"/>
      <c r="D34" s="153">
        <v>46</v>
      </c>
      <c r="E34" s="284"/>
      <c r="F34" s="284"/>
      <c r="G34" s="284"/>
      <c r="H34" s="284"/>
      <c r="I34" s="284"/>
      <c r="J34" s="284"/>
      <c r="K34" s="284"/>
      <c r="L34" s="284"/>
      <c r="M34" s="284"/>
      <c r="N34" s="284"/>
      <c r="O34" s="284"/>
      <c r="P34" s="284"/>
      <c r="Q34" s="284"/>
    </row>
    <row r="35" spans="1:17" ht="14.25" customHeight="1">
      <c r="E35" s="284"/>
      <c r="F35" s="284"/>
      <c r="G35" s="284"/>
      <c r="H35" s="284"/>
      <c r="I35" s="284"/>
      <c r="J35" s="284"/>
      <c r="K35" s="284"/>
      <c r="L35" s="284"/>
      <c r="M35" s="284"/>
      <c r="N35" s="284"/>
      <c r="O35" s="284"/>
      <c r="P35" s="284"/>
      <c r="Q35" s="284"/>
    </row>
    <row r="36" spans="1:17">
      <c r="E36" s="284"/>
      <c r="F36" s="284"/>
      <c r="G36" s="284"/>
      <c r="H36" s="284"/>
      <c r="I36" s="284"/>
      <c r="J36" s="284"/>
      <c r="K36" s="284"/>
      <c r="L36" s="284"/>
      <c r="M36" s="284"/>
      <c r="N36" s="284"/>
      <c r="O36" s="284"/>
      <c r="P36" s="284"/>
      <c r="Q36" s="284"/>
    </row>
    <row r="37" spans="1:17">
      <c r="E37" s="284"/>
      <c r="F37" s="284"/>
      <c r="G37" s="284"/>
      <c r="H37" s="284"/>
      <c r="I37" s="284"/>
      <c r="J37" s="284"/>
      <c r="K37" s="284"/>
      <c r="L37" s="284"/>
      <c r="M37" s="284"/>
      <c r="N37" s="284"/>
      <c r="O37" s="284"/>
      <c r="P37" s="284"/>
      <c r="Q37" s="284"/>
    </row>
    <row r="38" spans="1:17">
      <c r="E38" s="284"/>
      <c r="F38" s="284"/>
      <c r="G38" s="284"/>
      <c r="H38" s="284"/>
      <c r="I38" s="284"/>
      <c r="J38" s="284"/>
      <c r="K38" s="284"/>
      <c r="L38" s="284"/>
      <c r="M38" s="284"/>
      <c r="N38" s="284"/>
      <c r="O38" s="284"/>
      <c r="P38" s="284"/>
      <c r="Q38" s="284"/>
    </row>
    <row r="39" spans="1:17">
      <c r="E39" s="284"/>
      <c r="F39" s="284"/>
      <c r="G39" s="284"/>
      <c r="H39" s="284"/>
      <c r="I39" s="284"/>
      <c r="J39" s="284"/>
      <c r="K39" s="284"/>
      <c r="L39" s="284"/>
      <c r="M39" s="284"/>
      <c r="N39" s="284"/>
      <c r="O39" s="284"/>
      <c r="P39" s="284"/>
      <c r="Q39" s="284"/>
    </row>
    <row r="40" spans="1:17">
      <c r="E40" s="284"/>
      <c r="F40" s="284"/>
      <c r="G40" s="284"/>
      <c r="H40" s="284"/>
      <c r="I40" s="284"/>
      <c r="J40" s="284"/>
      <c r="K40" s="284"/>
      <c r="L40" s="284"/>
      <c r="M40" s="284"/>
      <c r="N40" s="284"/>
      <c r="O40" s="284"/>
      <c r="P40" s="284"/>
      <c r="Q40" s="284"/>
    </row>
  </sheetData>
  <mergeCells count="7">
    <mergeCell ref="K18:O18"/>
    <mergeCell ref="A27:D27"/>
    <mergeCell ref="A1:D1"/>
    <mergeCell ref="A34:B34"/>
    <mergeCell ref="A28:D28"/>
    <mergeCell ref="A29:D29"/>
    <mergeCell ref="A31:D31"/>
  </mergeCells>
  <printOptions horizontalCentered="1"/>
  <pageMargins left="0.70866141732283472" right="0.70866141732283472" top="0.59055118110236227" bottom="0.19685039370078741"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sheetPr codeName="Sheet19">
    <tabColor rgb="FF993366"/>
  </sheetPr>
  <dimension ref="A1:K37"/>
  <sheetViews>
    <sheetView rightToLeft="1" view="pageBreakPreview" zoomScaleSheetLayoutView="100" workbookViewId="0">
      <selection activeCell="K6" sqref="K6"/>
    </sheetView>
  </sheetViews>
  <sheetFormatPr defaultRowHeight="12.75"/>
  <cols>
    <col min="1" max="1" width="2.5703125" style="284" customWidth="1"/>
    <col min="2" max="2" width="15" style="188" customWidth="1"/>
    <col min="3" max="3" width="12.85546875" style="284" customWidth="1"/>
    <col min="4" max="4" width="13.85546875" style="284" customWidth="1"/>
    <col min="5" max="6" width="13.5703125" style="188" customWidth="1"/>
    <col min="7" max="7" width="19" style="188" customWidth="1"/>
    <col min="8" max="16384" width="9.140625" style="188"/>
  </cols>
  <sheetData>
    <row r="1" spans="1:7" ht="29.25" customHeight="1">
      <c r="B1" s="767" t="s">
        <v>563</v>
      </c>
      <c r="C1" s="767"/>
      <c r="D1" s="767"/>
      <c r="E1" s="767"/>
      <c r="F1" s="767"/>
      <c r="G1" s="767"/>
    </row>
    <row r="2" spans="1:7" ht="19.5" customHeight="1" thickBot="1">
      <c r="B2" s="263" t="s">
        <v>294</v>
      </c>
      <c r="C2" s="263"/>
      <c r="D2" s="263"/>
      <c r="E2" s="263"/>
      <c r="F2" s="263"/>
      <c r="G2" s="263"/>
    </row>
    <row r="3" spans="1:7" s="575" customFormat="1" ht="57.75" customHeight="1" thickTop="1">
      <c r="A3" s="440"/>
      <c r="B3" s="562" t="s">
        <v>16</v>
      </c>
      <c r="C3" s="563" t="s">
        <v>122</v>
      </c>
      <c r="D3" s="563" t="s">
        <v>142</v>
      </c>
      <c r="E3" s="563" t="s">
        <v>2</v>
      </c>
      <c r="F3" s="563" t="s">
        <v>123</v>
      </c>
      <c r="G3" s="563" t="s">
        <v>564</v>
      </c>
    </row>
    <row r="4" spans="1:7" ht="26.1" customHeight="1">
      <c r="B4" s="113" t="s">
        <v>0</v>
      </c>
      <c r="C4" s="172">
        <v>2710</v>
      </c>
      <c r="D4" s="172">
        <v>12</v>
      </c>
      <c r="E4" s="180">
        <f>SUM(C4:D4)</f>
        <v>2722</v>
      </c>
      <c r="F4" s="277">
        <v>3729998</v>
      </c>
      <c r="G4" s="285">
        <f>E4/F4*10000</f>
        <v>7.2975910442847418</v>
      </c>
    </row>
    <row r="5" spans="1:7" ht="26.1" customHeight="1">
      <c r="B5" s="114" t="s">
        <v>1</v>
      </c>
      <c r="C5" s="161">
        <v>1051</v>
      </c>
      <c r="D5" s="161">
        <v>45</v>
      </c>
      <c r="E5" s="161">
        <f>SUM(C5:D5)</f>
        <v>1096</v>
      </c>
      <c r="F5" s="278">
        <v>1597876</v>
      </c>
      <c r="G5" s="204">
        <f t="shared" ref="G5:G18" si="0">E5/F5*10000</f>
        <v>6.8591054625014705</v>
      </c>
    </row>
    <row r="6" spans="1:7" ht="26.1" customHeight="1">
      <c r="B6" s="114" t="s">
        <v>3</v>
      </c>
      <c r="C6" s="161">
        <v>1036</v>
      </c>
      <c r="D6" s="161">
        <v>19</v>
      </c>
      <c r="E6" s="161">
        <f>SUM(C6:D6)</f>
        <v>1055</v>
      </c>
      <c r="F6" s="278">
        <v>1637226</v>
      </c>
      <c r="G6" s="204">
        <f t="shared" si="0"/>
        <v>6.4438263257485522</v>
      </c>
    </row>
    <row r="7" spans="1:7" ht="26.1" customHeight="1">
      <c r="B7" s="114" t="s">
        <v>74</v>
      </c>
      <c r="C7" s="161">
        <v>1157</v>
      </c>
      <c r="D7" s="161">
        <v>9</v>
      </c>
      <c r="E7" s="161">
        <f>SUM(C7:D7)</f>
        <v>1166</v>
      </c>
      <c r="F7" s="278">
        <v>1771656</v>
      </c>
      <c r="G7" s="204">
        <f t="shared" si="0"/>
        <v>6.5814130959960622</v>
      </c>
    </row>
    <row r="8" spans="1:7" ht="26.1" customHeight="1">
      <c r="B8" s="114" t="s">
        <v>20</v>
      </c>
      <c r="C8" s="161">
        <v>8197</v>
      </c>
      <c r="D8" s="161">
        <v>387</v>
      </c>
      <c r="E8" s="161">
        <f t="shared" ref="E8:E18" si="1">SUM(C8:D8)</f>
        <v>8584</v>
      </c>
      <c r="F8" s="278">
        <v>8126755</v>
      </c>
      <c r="G8" s="204">
        <f t="shared" si="0"/>
        <v>10.562641546349065</v>
      </c>
    </row>
    <row r="9" spans="1:7" ht="26.1" customHeight="1">
      <c r="B9" s="114" t="s">
        <v>4</v>
      </c>
      <c r="C9" s="161">
        <v>2093</v>
      </c>
      <c r="D9" s="161">
        <v>99</v>
      </c>
      <c r="E9" s="161">
        <f t="shared" si="1"/>
        <v>2192</v>
      </c>
      <c r="F9" s="278">
        <v>2065042</v>
      </c>
      <c r="G9" s="204">
        <f t="shared" si="0"/>
        <v>10.614796212377279</v>
      </c>
    </row>
    <row r="10" spans="1:7" ht="26.1" customHeight="1">
      <c r="B10" s="114" t="s">
        <v>18</v>
      </c>
      <c r="C10" s="161">
        <v>1239</v>
      </c>
      <c r="D10" s="161">
        <v>43</v>
      </c>
      <c r="E10" s="161">
        <f t="shared" si="1"/>
        <v>1282</v>
      </c>
      <c r="F10" s="278">
        <v>1218732</v>
      </c>
      <c r="G10" s="204">
        <f t="shared" si="0"/>
        <v>10.519129718428664</v>
      </c>
    </row>
    <row r="11" spans="1:7" ht="26.1" customHeight="1">
      <c r="B11" s="114" t="s">
        <v>6</v>
      </c>
      <c r="C11" s="161">
        <v>891</v>
      </c>
      <c r="D11" s="161">
        <v>28</v>
      </c>
      <c r="E11" s="161">
        <f t="shared" si="1"/>
        <v>919</v>
      </c>
      <c r="F11" s="278">
        <v>1378723</v>
      </c>
      <c r="G11" s="204">
        <f>E11/F11*10000</f>
        <v>6.6655883741694311</v>
      </c>
    </row>
    <row r="12" spans="1:7" ht="26.1" customHeight="1">
      <c r="B12" s="114" t="s">
        <v>7</v>
      </c>
      <c r="C12" s="161">
        <v>954</v>
      </c>
      <c r="D12" s="161">
        <v>11</v>
      </c>
      <c r="E12" s="161">
        <f t="shared" si="1"/>
        <v>965</v>
      </c>
      <c r="F12" s="278">
        <v>1595235</v>
      </c>
      <c r="G12" s="204">
        <f t="shared" si="0"/>
        <v>6.0492654687240437</v>
      </c>
    </row>
    <row r="13" spans="1:7" ht="26.1" customHeight="1">
      <c r="B13" s="114" t="s">
        <v>8</v>
      </c>
      <c r="C13" s="161">
        <v>1326</v>
      </c>
      <c r="D13" s="161">
        <v>123</v>
      </c>
      <c r="E13" s="161">
        <f t="shared" si="1"/>
        <v>1449</v>
      </c>
      <c r="F13" s="278">
        <v>1471592</v>
      </c>
      <c r="G13" s="204">
        <f t="shared" si="0"/>
        <v>9.8464791871660076</v>
      </c>
    </row>
    <row r="14" spans="1:7" ht="26.1" customHeight="1">
      <c r="B14" s="114" t="s">
        <v>9</v>
      </c>
      <c r="C14" s="161">
        <v>961</v>
      </c>
      <c r="D14" s="161">
        <v>81</v>
      </c>
      <c r="E14" s="161">
        <f t="shared" si="1"/>
        <v>1042</v>
      </c>
      <c r="F14" s="278">
        <v>1291048</v>
      </c>
      <c r="G14" s="204">
        <f t="shared" si="0"/>
        <v>8.0709625048797555</v>
      </c>
    </row>
    <row r="15" spans="1:7" ht="26.1" customHeight="1">
      <c r="B15" s="114" t="s">
        <v>10</v>
      </c>
      <c r="C15" s="161">
        <v>511</v>
      </c>
      <c r="D15" s="161">
        <v>14</v>
      </c>
      <c r="E15" s="161">
        <f t="shared" si="1"/>
        <v>525</v>
      </c>
      <c r="F15" s="278">
        <v>814371</v>
      </c>
      <c r="G15" s="204">
        <f t="shared" si="0"/>
        <v>6.4466932147632958</v>
      </c>
    </row>
    <row r="16" spans="1:7" ht="26.1" customHeight="1">
      <c r="B16" s="114" t="s">
        <v>11</v>
      </c>
      <c r="C16" s="161">
        <v>1182</v>
      </c>
      <c r="D16" s="161">
        <v>47</v>
      </c>
      <c r="E16" s="161">
        <f t="shared" si="1"/>
        <v>1229</v>
      </c>
      <c r="F16" s="278">
        <v>2095172</v>
      </c>
      <c r="G16" s="204">
        <f t="shared" si="0"/>
        <v>5.8658668596182082</v>
      </c>
    </row>
    <row r="17" spans="1:11" ht="26.1" customHeight="1">
      <c r="B17" s="114" t="s">
        <v>12</v>
      </c>
      <c r="C17" s="161">
        <v>623</v>
      </c>
      <c r="D17" s="161">
        <v>10</v>
      </c>
      <c r="E17" s="161">
        <f t="shared" si="1"/>
        <v>633</v>
      </c>
      <c r="F17" s="278">
        <v>1112673</v>
      </c>
      <c r="G17" s="204">
        <f t="shared" si="0"/>
        <v>5.6890029685271415</v>
      </c>
    </row>
    <row r="18" spans="1:11" ht="26.1" customHeight="1" thickBot="1">
      <c r="B18" s="115" t="s">
        <v>13</v>
      </c>
      <c r="C18" s="162">
        <v>2380</v>
      </c>
      <c r="D18" s="161">
        <v>136</v>
      </c>
      <c r="E18" s="162">
        <f t="shared" si="1"/>
        <v>2516</v>
      </c>
      <c r="F18" s="343">
        <v>2908491</v>
      </c>
      <c r="G18" s="205">
        <f t="shared" si="0"/>
        <v>8.6505339022881618</v>
      </c>
    </row>
    <row r="19" spans="1:11" ht="26.1" customHeight="1" thickTop="1" thickBot="1">
      <c r="B19" s="141" t="s">
        <v>112</v>
      </c>
      <c r="C19" s="184">
        <f>SUM(C4:C18)</f>
        <v>26311</v>
      </c>
      <c r="D19" s="184">
        <f>SUM(D4:D18)</f>
        <v>1064</v>
      </c>
      <c r="E19" s="184">
        <f>D19+C19</f>
        <v>27375</v>
      </c>
      <c r="F19" s="184">
        <f>SUM(F4:F18)</f>
        <v>32814590</v>
      </c>
      <c r="G19" s="207">
        <f>E19/F19*10000</f>
        <v>8.3423257764305454</v>
      </c>
    </row>
    <row r="20" spans="1:11" s="533" customFormat="1" ht="22.5" customHeight="1" thickTop="1" thickBot="1">
      <c r="A20" s="440"/>
      <c r="B20" s="531" t="s">
        <v>110</v>
      </c>
      <c r="C20" s="531"/>
      <c r="D20" s="531"/>
      <c r="E20" s="536"/>
      <c r="F20" s="561"/>
      <c r="G20" s="544"/>
    </row>
    <row r="21" spans="1:11" ht="26.1" customHeight="1" thickTop="1">
      <c r="A21" s="440"/>
      <c r="B21" s="113" t="s">
        <v>14</v>
      </c>
      <c r="C21" s="161">
        <v>1060</v>
      </c>
      <c r="D21" s="161" t="s">
        <v>141</v>
      </c>
      <c r="E21" s="181">
        <f>SUM(C21:D21)</f>
        <v>1060</v>
      </c>
      <c r="F21" s="344">
        <v>1292535</v>
      </c>
      <c r="G21" s="208">
        <f>E21/F21*10000</f>
        <v>8.2009384658829347</v>
      </c>
    </row>
    <row r="22" spans="1:11" ht="26.1" customHeight="1">
      <c r="A22" s="440"/>
      <c r="B22" s="113" t="s">
        <v>17</v>
      </c>
      <c r="C22" s="161">
        <v>2930</v>
      </c>
      <c r="D22" s="161">
        <v>91</v>
      </c>
      <c r="E22" s="182">
        <f>SUM(C22:D22)</f>
        <v>3021</v>
      </c>
      <c r="F22" s="344">
        <v>2162279</v>
      </c>
      <c r="G22" s="208">
        <f t="shared" ref="G22:G23" si="2">E22/F22*10000</f>
        <v>13.971370022092431</v>
      </c>
    </row>
    <row r="23" spans="1:11" ht="26.1" customHeight="1" thickBot="1">
      <c r="A23" s="440"/>
      <c r="B23" s="115" t="s">
        <v>40</v>
      </c>
      <c r="C23" s="162">
        <v>3135</v>
      </c>
      <c r="D23" s="162">
        <v>216</v>
      </c>
      <c r="E23" s="180">
        <f>SUM(C23:D23)</f>
        <v>3351</v>
      </c>
      <c r="F23" s="343">
        <v>1854778</v>
      </c>
      <c r="G23" s="208">
        <f t="shared" si="2"/>
        <v>18.066852205493056</v>
      </c>
    </row>
    <row r="24" spans="1:11" ht="26.1" customHeight="1" thickTop="1" thickBot="1">
      <c r="A24" s="440"/>
      <c r="B24" s="141" t="s">
        <v>112</v>
      </c>
      <c r="C24" s="184">
        <f>SUM(C21:C23)</f>
        <v>7125</v>
      </c>
      <c r="D24" s="184">
        <f>SUM(D21:D23)</f>
        <v>307</v>
      </c>
      <c r="E24" s="183">
        <f>SUM(C24:D24)</f>
        <v>7432</v>
      </c>
      <c r="F24" s="184">
        <f>SUM(F21:F23)</f>
        <v>5309592</v>
      </c>
      <c r="G24" s="209">
        <f>E24/F24*10000</f>
        <v>13.99730902110746</v>
      </c>
    </row>
    <row r="25" spans="1:11" s="533" customFormat="1" ht="26.1" customHeight="1" thickTop="1" thickBot="1">
      <c r="A25" s="440"/>
      <c r="B25" s="531" t="s">
        <v>113</v>
      </c>
      <c r="C25" s="536">
        <f>C19+C24</f>
        <v>33436</v>
      </c>
      <c r="D25" s="536">
        <f>D19+D24</f>
        <v>1371</v>
      </c>
      <c r="E25" s="536">
        <f>E19+E24</f>
        <v>34807</v>
      </c>
      <c r="F25" s="536">
        <f>F19+F24</f>
        <v>38124182</v>
      </c>
      <c r="G25" s="544">
        <f>E25/F25*10000</f>
        <v>9.1299008067897702</v>
      </c>
    </row>
    <row r="26" spans="1:11" s="284" customFormat="1" ht="9.75" customHeight="1" thickTop="1">
      <c r="B26" s="394"/>
      <c r="C26" s="277"/>
      <c r="D26" s="277"/>
      <c r="E26" s="277"/>
      <c r="F26" s="277"/>
      <c r="G26" s="477"/>
    </row>
    <row r="27" spans="1:11" s="284" customFormat="1" ht="15" customHeight="1">
      <c r="B27" s="779" t="s">
        <v>186</v>
      </c>
      <c r="C27" s="779"/>
      <c r="D27" s="779"/>
      <c r="E27" s="779"/>
      <c r="F27" s="779"/>
      <c r="G27" s="779"/>
      <c r="H27" s="583"/>
    </row>
    <row r="28" spans="1:11" ht="20.25" customHeight="1">
      <c r="B28" s="765" t="s">
        <v>297</v>
      </c>
      <c r="C28" s="765"/>
      <c r="D28" s="765"/>
      <c r="E28" s="765"/>
      <c r="F28" s="765"/>
      <c r="G28" s="765"/>
    </row>
    <row r="29" spans="1:11" s="284" customFormat="1" ht="15.75" customHeight="1">
      <c r="B29" s="815" t="s">
        <v>180</v>
      </c>
      <c r="C29" s="815"/>
      <c r="D29" s="815"/>
      <c r="E29" s="815"/>
      <c r="F29" s="341"/>
      <c r="G29" s="341"/>
    </row>
    <row r="30" spans="1:11" s="284" customFormat="1" ht="19.5" customHeight="1">
      <c r="B30" s="765" t="s">
        <v>449</v>
      </c>
      <c r="C30" s="765"/>
      <c r="D30" s="765"/>
      <c r="E30" s="765"/>
      <c r="F30" s="341"/>
      <c r="G30" s="341"/>
    </row>
    <row r="31" spans="1:11" s="284" customFormat="1" ht="11.25" customHeight="1">
      <c r="B31" s="602"/>
      <c r="C31" s="602"/>
      <c r="D31" s="602"/>
      <c r="E31" s="602"/>
      <c r="F31" s="602"/>
      <c r="G31" s="602"/>
    </row>
    <row r="32" spans="1:11" ht="12.75" customHeight="1">
      <c r="B32" s="764" t="s">
        <v>240</v>
      </c>
      <c r="C32" s="764"/>
      <c r="D32" s="764"/>
      <c r="E32" s="764"/>
      <c r="F32" s="764"/>
      <c r="G32" s="122"/>
      <c r="H32" s="284"/>
      <c r="I32" s="284"/>
      <c r="J32" s="284"/>
      <c r="K32" s="284"/>
    </row>
    <row r="33" spans="2:11" s="284" customFormat="1" ht="9.75" customHeight="1">
      <c r="B33" s="494"/>
      <c r="C33" s="494"/>
      <c r="D33" s="494"/>
      <c r="E33" s="494"/>
      <c r="F33" s="494"/>
      <c r="G33" s="492"/>
    </row>
    <row r="34" spans="2:11" ht="17.25" customHeight="1">
      <c r="B34" s="764" t="s">
        <v>132</v>
      </c>
      <c r="C34" s="764"/>
      <c r="D34" s="764"/>
      <c r="E34" s="764"/>
      <c r="F34" s="816">
        <v>47</v>
      </c>
      <c r="G34" s="816"/>
      <c r="H34" s="284"/>
      <c r="I34" s="284"/>
      <c r="J34" s="284"/>
      <c r="K34" s="284"/>
    </row>
    <row r="35" spans="2:11" ht="14.25" customHeight="1">
      <c r="H35" s="284"/>
      <c r="I35" s="284"/>
      <c r="J35" s="284"/>
      <c r="K35" s="284"/>
    </row>
    <row r="36" spans="2:11">
      <c r="H36" s="284"/>
      <c r="I36" s="284"/>
      <c r="J36" s="284"/>
      <c r="K36" s="284"/>
    </row>
    <row r="37" spans="2:11">
      <c r="H37" s="284"/>
      <c r="I37" s="284"/>
      <c r="J37" s="284"/>
      <c r="K37" s="284"/>
    </row>
  </sheetData>
  <mergeCells count="8">
    <mergeCell ref="B34:E34"/>
    <mergeCell ref="F34:G34"/>
    <mergeCell ref="B1:G1"/>
    <mergeCell ref="B28:G28"/>
    <mergeCell ref="B27:G27"/>
    <mergeCell ref="B32:F32"/>
    <mergeCell ref="B30:E30"/>
    <mergeCell ref="B29:E29"/>
  </mergeCells>
  <printOptions horizontalCentered="1"/>
  <pageMargins left="0.51181102362204722" right="0.51181102362204722" top="0.59055118110236227" bottom="0.19685039370078741" header="0.31496062992125984" footer="0.31496062992125984"/>
  <pageSetup paperSize="9" orientation="portrait" r:id="rId1"/>
  <ignoredErrors>
    <ignoredError sqref="E19" formula="1"/>
  </ignoredErrors>
</worksheet>
</file>

<file path=xl/worksheets/sheet2.xml><?xml version="1.0" encoding="utf-8"?>
<worksheet xmlns="http://schemas.openxmlformats.org/spreadsheetml/2006/main" xmlns:r="http://schemas.openxmlformats.org/officeDocument/2006/relationships">
  <sheetPr>
    <tabColor rgb="FF993366"/>
  </sheetPr>
  <dimension ref="A1:AP44"/>
  <sheetViews>
    <sheetView rightToLeft="1" view="pageBreakPreview" zoomScaleSheetLayoutView="75" workbookViewId="0">
      <selection activeCell="B34" sqref="B34"/>
    </sheetView>
  </sheetViews>
  <sheetFormatPr defaultRowHeight="12.75"/>
  <cols>
    <col min="1" max="1" width="0.140625" style="284" customWidth="1"/>
    <col min="2" max="2" width="14.42578125" style="284" customWidth="1"/>
    <col min="3" max="3" width="10.85546875" style="284" customWidth="1"/>
    <col min="4" max="4" width="11" style="284" customWidth="1"/>
    <col min="5" max="5" width="11.140625" style="284" customWidth="1"/>
    <col min="6" max="6" width="10.7109375" style="284" customWidth="1"/>
    <col min="7" max="7" width="9.28515625" style="284" customWidth="1"/>
    <col min="8" max="8" width="10.42578125" style="284" customWidth="1"/>
    <col min="9" max="9" width="10.85546875" style="284" customWidth="1"/>
    <col min="10" max="10" width="1.28515625" style="284" customWidth="1"/>
    <col min="11" max="11" width="13.85546875" style="284" customWidth="1"/>
    <col min="12" max="12" width="7.7109375" style="284" customWidth="1"/>
    <col min="13" max="13" width="9" style="284" customWidth="1"/>
    <col min="14" max="14" width="8" style="284" customWidth="1"/>
    <col min="15" max="15" width="7.7109375" style="284" customWidth="1"/>
    <col min="16" max="16" width="9.7109375" style="284" customWidth="1"/>
    <col min="17" max="17" width="9.42578125" style="284" customWidth="1"/>
    <col min="18" max="18" width="9" style="284" customWidth="1"/>
    <col min="19" max="19" width="9.7109375" style="284" customWidth="1"/>
    <col min="20" max="20" width="14.5703125" style="284" customWidth="1"/>
    <col min="21" max="21" width="9.7109375" style="284" customWidth="1"/>
    <col min="22" max="22" width="12" style="284" customWidth="1"/>
    <col min="23" max="23" width="8.28515625" style="284" customWidth="1"/>
    <col min="24" max="24" width="9.140625" style="284"/>
    <col min="25" max="25" width="11.5703125" style="284" customWidth="1"/>
    <col min="26" max="16384" width="9.140625" style="284"/>
  </cols>
  <sheetData>
    <row r="1" spans="1:42" ht="26.25" customHeight="1">
      <c r="B1" s="768" t="s">
        <v>262</v>
      </c>
      <c r="C1" s="768"/>
      <c r="D1" s="768"/>
      <c r="E1" s="768"/>
      <c r="F1" s="768"/>
      <c r="G1" s="768"/>
      <c r="H1" s="768"/>
      <c r="I1" s="768"/>
      <c r="J1" s="425"/>
      <c r="K1" s="768" t="s">
        <v>262</v>
      </c>
      <c r="L1" s="768"/>
      <c r="M1" s="768"/>
      <c r="N1" s="768"/>
      <c r="O1" s="768"/>
      <c r="P1" s="768"/>
      <c r="Q1" s="768"/>
      <c r="R1" s="768"/>
      <c r="S1" s="768"/>
      <c r="T1" s="768" t="s">
        <v>262</v>
      </c>
      <c r="U1" s="768"/>
      <c r="V1" s="768"/>
      <c r="W1" s="768"/>
      <c r="X1" s="768"/>
      <c r="Y1" s="768"/>
      <c r="Z1" s="768"/>
      <c r="AA1" s="768"/>
    </row>
    <row r="2" spans="1:42" ht="24.75" customHeight="1" thickBot="1">
      <c r="B2" s="426" t="s">
        <v>278</v>
      </c>
      <c r="C2" s="263"/>
      <c r="D2" s="362"/>
      <c r="E2" s="263"/>
      <c r="F2" s="263"/>
      <c r="G2" s="362"/>
      <c r="H2" s="263"/>
      <c r="I2" s="263"/>
      <c r="J2" s="301"/>
      <c r="K2" s="780" t="s">
        <v>279</v>
      </c>
      <c r="L2" s="780"/>
      <c r="M2" s="780"/>
      <c r="N2" s="362"/>
      <c r="O2" s="263"/>
      <c r="P2" s="263"/>
      <c r="Q2" s="263"/>
      <c r="R2" s="263"/>
      <c r="S2" s="362"/>
      <c r="T2" s="780" t="s">
        <v>279</v>
      </c>
      <c r="U2" s="780"/>
      <c r="V2" s="780"/>
      <c r="W2" s="362"/>
      <c r="X2" s="263"/>
      <c r="Y2" s="263"/>
      <c r="Z2" s="263"/>
      <c r="AA2" s="263"/>
    </row>
    <row r="3" spans="1:42" s="428" customFormat="1" ht="41.25" customHeight="1" thickTop="1">
      <c r="A3" s="121"/>
      <c r="B3" s="562" t="s">
        <v>16</v>
      </c>
      <c r="C3" s="563" t="s">
        <v>72</v>
      </c>
      <c r="D3" s="563" t="s">
        <v>214</v>
      </c>
      <c r="E3" s="563" t="s">
        <v>22</v>
      </c>
      <c r="F3" s="563" t="s">
        <v>23</v>
      </c>
      <c r="G3" s="563" t="s">
        <v>64</v>
      </c>
      <c r="H3" s="563" t="s">
        <v>24</v>
      </c>
      <c r="I3" s="563" t="s">
        <v>25</v>
      </c>
      <c r="J3" s="301"/>
      <c r="K3" s="562" t="s">
        <v>16</v>
      </c>
      <c r="L3" s="563" t="s">
        <v>215</v>
      </c>
      <c r="M3" s="563" t="s">
        <v>73</v>
      </c>
      <c r="N3" s="563" t="s">
        <v>216</v>
      </c>
      <c r="O3" s="563" t="s">
        <v>29</v>
      </c>
      <c r="P3" s="563" t="s">
        <v>217</v>
      </c>
      <c r="Q3" s="563" t="s">
        <v>218</v>
      </c>
      <c r="R3" s="563" t="s">
        <v>32</v>
      </c>
      <c r="S3" s="563" t="s">
        <v>31</v>
      </c>
      <c r="T3" s="562" t="s">
        <v>16</v>
      </c>
      <c r="U3" s="563" t="s">
        <v>21</v>
      </c>
      <c r="V3" s="563" t="s">
        <v>41</v>
      </c>
      <c r="W3" s="563" t="s">
        <v>42</v>
      </c>
      <c r="X3" s="563" t="s">
        <v>30</v>
      </c>
      <c r="Y3" s="563" t="s">
        <v>107</v>
      </c>
      <c r="Z3" s="563" t="s">
        <v>219</v>
      </c>
      <c r="AA3" s="563" t="s">
        <v>183</v>
      </c>
      <c r="AB3" s="284"/>
      <c r="AC3" s="284"/>
      <c r="AD3" s="284"/>
      <c r="AE3" s="284"/>
      <c r="AF3" s="284"/>
      <c r="AG3" s="284"/>
      <c r="AH3" s="284"/>
      <c r="AI3" s="284"/>
      <c r="AJ3" s="284"/>
      <c r="AK3" s="284"/>
      <c r="AL3" s="284"/>
      <c r="AM3" s="284"/>
      <c r="AN3" s="284"/>
      <c r="AO3" s="284"/>
      <c r="AP3" s="284"/>
    </row>
    <row r="4" spans="1:42" ht="23.1" customHeight="1">
      <c r="B4" s="117" t="s">
        <v>0</v>
      </c>
      <c r="C4" s="128">
        <f t="shared" ref="C4:C20" si="0">SUM(A4:B4)</f>
        <v>0</v>
      </c>
      <c r="D4" s="126">
        <v>56</v>
      </c>
      <c r="E4" s="167">
        <v>33</v>
      </c>
      <c r="F4" s="168">
        <v>108</v>
      </c>
      <c r="G4" s="168">
        <v>0</v>
      </c>
      <c r="H4" s="168">
        <v>5814</v>
      </c>
      <c r="I4" s="167">
        <v>0</v>
      </c>
      <c r="J4" s="301"/>
      <c r="K4" s="117" t="s">
        <v>0</v>
      </c>
      <c r="L4" s="167">
        <v>2</v>
      </c>
      <c r="M4" s="168">
        <v>23</v>
      </c>
      <c r="N4" s="168">
        <v>0</v>
      </c>
      <c r="O4" s="168">
        <v>0</v>
      </c>
      <c r="P4" s="167">
        <v>0</v>
      </c>
      <c r="Q4" s="167">
        <v>0</v>
      </c>
      <c r="R4" s="167">
        <v>0</v>
      </c>
      <c r="S4" s="167">
        <v>1</v>
      </c>
      <c r="T4" s="117" t="s">
        <v>0</v>
      </c>
      <c r="U4" s="168">
        <v>0</v>
      </c>
      <c r="V4" s="168">
        <v>7575</v>
      </c>
      <c r="W4" s="168">
        <v>2</v>
      </c>
      <c r="X4" s="168">
        <v>25</v>
      </c>
      <c r="Y4" s="167">
        <v>452</v>
      </c>
      <c r="Z4" s="167">
        <v>0</v>
      </c>
      <c r="AA4" s="347">
        <v>1245</v>
      </c>
    </row>
    <row r="5" spans="1:42" ht="23.1" customHeight="1">
      <c r="B5" s="114" t="s">
        <v>1</v>
      </c>
      <c r="C5" s="128">
        <f t="shared" si="0"/>
        <v>0</v>
      </c>
      <c r="D5" s="128">
        <v>49</v>
      </c>
      <c r="E5" s="158">
        <v>0</v>
      </c>
      <c r="F5" s="158">
        <v>21</v>
      </c>
      <c r="G5" s="158">
        <v>0</v>
      </c>
      <c r="H5" s="158">
        <v>303</v>
      </c>
      <c r="I5" s="158">
        <v>0</v>
      </c>
      <c r="J5" s="301"/>
      <c r="K5" s="114" t="s">
        <v>1</v>
      </c>
      <c r="L5" s="158">
        <v>0</v>
      </c>
      <c r="M5" s="158">
        <v>23</v>
      </c>
      <c r="N5" s="176">
        <v>0</v>
      </c>
      <c r="O5" s="158">
        <v>0</v>
      </c>
      <c r="P5" s="158">
        <v>0</v>
      </c>
      <c r="Q5" s="158">
        <v>0</v>
      </c>
      <c r="R5" s="158">
        <v>74</v>
      </c>
      <c r="S5" s="158">
        <v>3</v>
      </c>
      <c r="T5" s="114" t="s">
        <v>1</v>
      </c>
      <c r="U5" s="158">
        <v>0</v>
      </c>
      <c r="V5" s="158">
        <v>3657</v>
      </c>
      <c r="W5" s="176">
        <v>0</v>
      </c>
      <c r="X5" s="158">
        <v>52</v>
      </c>
      <c r="Y5" s="158">
        <v>633</v>
      </c>
      <c r="Z5" s="158">
        <v>0</v>
      </c>
      <c r="AA5" s="431">
        <v>4524</v>
      </c>
    </row>
    <row r="6" spans="1:42" ht="23.1" customHeight="1">
      <c r="B6" s="114" t="s">
        <v>3</v>
      </c>
      <c r="C6" s="128">
        <f t="shared" si="0"/>
        <v>0</v>
      </c>
      <c r="D6" s="128">
        <v>44</v>
      </c>
      <c r="E6" s="158">
        <v>76</v>
      </c>
      <c r="F6" s="158">
        <v>5</v>
      </c>
      <c r="G6" s="158">
        <v>1</v>
      </c>
      <c r="H6" s="158">
        <v>522</v>
      </c>
      <c r="I6" s="158">
        <v>0</v>
      </c>
      <c r="J6" s="301"/>
      <c r="K6" s="114" t="s">
        <v>3</v>
      </c>
      <c r="L6" s="158">
        <v>2</v>
      </c>
      <c r="M6" s="158">
        <v>13</v>
      </c>
      <c r="N6" s="176">
        <v>0</v>
      </c>
      <c r="O6" s="158">
        <v>0</v>
      </c>
      <c r="P6" s="158">
        <v>0</v>
      </c>
      <c r="Q6" s="158">
        <v>0</v>
      </c>
      <c r="R6" s="158">
        <v>0</v>
      </c>
      <c r="S6" s="158">
        <v>2</v>
      </c>
      <c r="T6" s="114" t="s">
        <v>3</v>
      </c>
      <c r="U6" s="158">
        <v>0</v>
      </c>
      <c r="V6" s="158">
        <v>1717</v>
      </c>
      <c r="W6" s="176">
        <v>1</v>
      </c>
      <c r="X6" s="158">
        <v>30</v>
      </c>
      <c r="Y6" s="158">
        <v>866</v>
      </c>
      <c r="Z6" s="158">
        <v>0</v>
      </c>
      <c r="AA6" s="431">
        <v>883</v>
      </c>
    </row>
    <row r="7" spans="1:42" ht="23.1" customHeight="1">
      <c r="B7" s="114" t="s">
        <v>74</v>
      </c>
      <c r="C7" s="128">
        <f t="shared" si="0"/>
        <v>0</v>
      </c>
      <c r="D7" s="128">
        <v>48</v>
      </c>
      <c r="E7" s="158">
        <v>1</v>
      </c>
      <c r="F7" s="158">
        <v>0</v>
      </c>
      <c r="G7" s="158">
        <v>0</v>
      </c>
      <c r="H7" s="158">
        <v>1045</v>
      </c>
      <c r="I7" s="158">
        <v>0</v>
      </c>
      <c r="J7" s="301"/>
      <c r="K7" s="114" t="s">
        <v>74</v>
      </c>
      <c r="L7" s="158">
        <v>0</v>
      </c>
      <c r="M7" s="158">
        <v>0</v>
      </c>
      <c r="N7" s="176">
        <v>0</v>
      </c>
      <c r="O7" s="158">
        <v>0</v>
      </c>
      <c r="P7" s="158">
        <v>0</v>
      </c>
      <c r="Q7" s="158">
        <v>0</v>
      </c>
      <c r="R7" s="158">
        <v>0</v>
      </c>
      <c r="S7" s="158">
        <v>0</v>
      </c>
      <c r="T7" s="114" t="s">
        <v>74</v>
      </c>
      <c r="U7" s="158">
        <v>0</v>
      </c>
      <c r="V7" s="158">
        <v>1623</v>
      </c>
      <c r="W7" s="176">
        <v>0</v>
      </c>
      <c r="X7" s="158">
        <v>0</v>
      </c>
      <c r="Y7" s="158">
        <v>0</v>
      </c>
      <c r="Z7" s="158">
        <v>0</v>
      </c>
      <c r="AA7" s="431">
        <v>131</v>
      </c>
    </row>
    <row r="8" spans="1:42" ht="23.1" customHeight="1">
      <c r="B8" s="114" t="s">
        <v>70</v>
      </c>
      <c r="C8" s="128">
        <f t="shared" si="0"/>
        <v>0</v>
      </c>
      <c r="D8" s="128">
        <v>110</v>
      </c>
      <c r="E8" s="158">
        <v>0</v>
      </c>
      <c r="F8" s="158">
        <v>16</v>
      </c>
      <c r="G8" s="158">
        <v>1</v>
      </c>
      <c r="H8" s="158">
        <v>1237</v>
      </c>
      <c r="I8" s="158">
        <v>0</v>
      </c>
      <c r="J8" s="301"/>
      <c r="K8" s="114" t="s">
        <v>70</v>
      </c>
      <c r="L8" s="158">
        <v>0</v>
      </c>
      <c r="M8" s="158">
        <v>0</v>
      </c>
      <c r="N8" s="176">
        <v>29</v>
      </c>
      <c r="O8" s="158">
        <v>1</v>
      </c>
      <c r="P8" s="158">
        <v>0</v>
      </c>
      <c r="Q8" s="158">
        <v>0</v>
      </c>
      <c r="R8" s="158">
        <v>0</v>
      </c>
      <c r="S8" s="158">
        <v>0</v>
      </c>
      <c r="T8" s="114" t="s">
        <v>70</v>
      </c>
      <c r="U8" s="158">
        <v>0</v>
      </c>
      <c r="V8" s="158">
        <v>6330</v>
      </c>
      <c r="W8" s="176">
        <v>0</v>
      </c>
      <c r="X8" s="158">
        <v>29</v>
      </c>
      <c r="Y8" s="158">
        <v>1730</v>
      </c>
      <c r="Z8" s="158">
        <v>0</v>
      </c>
      <c r="AA8" s="431">
        <v>1853</v>
      </c>
    </row>
    <row r="9" spans="1:42" ht="23.1" customHeight="1">
      <c r="B9" s="114" t="s">
        <v>71</v>
      </c>
      <c r="C9" s="128">
        <f t="shared" si="0"/>
        <v>0</v>
      </c>
      <c r="D9" s="128">
        <v>138</v>
      </c>
      <c r="E9" s="158">
        <v>172</v>
      </c>
      <c r="F9" s="158">
        <v>52</v>
      </c>
      <c r="G9" s="158">
        <v>2</v>
      </c>
      <c r="H9" s="158">
        <v>909</v>
      </c>
      <c r="I9" s="158">
        <v>1</v>
      </c>
      <c r="J9" s="301"/>
      <c r="K9" s="114" t="s">
        <v>71</v>
      </c>
      <c r="L9" s="158">
        <v>0</v>
      </c>
      <c r="M9" s="158">
        <v>0</v>
      </c>
      <c r="N9" s="176">
        <v>28</v>
      </c>
      <c r="O9" s="158">
        <v>1</v>
      </c>
      <c r="P9" s="158">
        <v>0</v>
      </c>
      <c r="Q9" s="158">
        <v>0</v>
      </c>
      <c r="R9" s="158">
        <v>0</v>
      </c>
      <c r="S9" s="158">
        <v>1</v>
      </c>
      <c r="T9" s="114" t="s">
        <v>71</v>
      </c>
      <c r="U9" s="158">
        <v>0</v>
      </c>
      <c r="V9" s="158">
        <v>4466</v>
      </c>
      <c r="W9" s="176">
        <v>0</v>
      </c>
      <c r="X9" s="158">
        <v>2</v>
      </c>
      <c r="Y9" s="158">
        <v>1572</v>
      </c>
      <c r="Z9" s="158">
        <v>3</v>
      </c>
      <c r="AA9" s="431">
        <v>576</v>
      </c>
    </row>
    <row r="10" spans="1:42" ht="23.1" customHeight="1">
      <c r="B10" s="114" t="s">
        <v>4</v>
      </c>
      <c r="C10" s="128">
        <f t="shared" si="0"/>
        <v>0</v>
      </c>
      <c r="D10" s="128">
        <v>43</v>
      </c>
      <c r="E10" s="158">
        <v>191</v>
      </c>
      <c r="F10" s="158">
        <v>17</v>
      </c>
      <c r="G10" s="158">
        <v>0</v>
      </c>
      <c r="H10" s="158">
        <v>620</v>
      </c>
      <c r="I10" s="158">
        <v>0</v>
      </c>
      <c r="J10" s="301"/>
      <c r="K10" s="114" t="s">
        <v>4</v>
      </c>
      <c r="L10" s="158">
        <v>0</v>
      </c>
      <c r="M10" s="158">
        <v>6</v>
      </c>
      <c r="N10" s="176">
        <v>3</v>
      </c>
      <c r="O10" s="158">
        <v>0</v>
      </c>
      <c r="P10" s="158">
        <v>0</v>
      </c>
      <c r="Q10" s="158">
        <v>0</v>
      </c>
      <c r="R10" s="158">
        <v>0</v>
      </c>
      <c r="S10" s="158">
        <v>2</v>
      </c>
      <c r="T10" s="114" t="s">
        <v>4</v>
      </c>
      <c r="U10" s="158">
        <v>0</v>
      </c>
      <c r="V10" s="158">
        <v>991</v>
      </c>
      <c r="W10" s="176">
        <v>0</v>
      </c>
      <c r="X10" s="158">
        <v>16</v>
      </c>
      <c r="Y10" s="158">
        <v>3951</v>
      </c>
      <c r="Z10" s="158">
        <v>0</v>
      </c>
      <c r="AA10" s="431">
        <v>447</v>
      </c>
    </row>
    <row r="11" spans="1:42" ht="23.1" customHeight="1">
      <c r="B11" s="114" t="s">
        <v>18</v>
      </c>
      <c r="C11" s="128">
        <f t="shared" si="0"/>
        <v>0</v>
      </c>
      <c r="D11" s="128">
        <v>30</v>
      </c>
      <c r="E11" s="158">
        <v>0</v>
      </c>
      <c r="F11" s="158">
        <v>4</v>
      </c>
      <c r="G11" s="158">
        <v>0</v>
      </c>
      <c r="H11" s="158">
        <v>786</v>
      </c>
      <c r="I11" s="158">
        <v>0</v>
      </c>
      <c r="J11" s="301"/>
      <c r="K11" s="114" t="s">
        <v>18</v>
      </c>
      <c r="L11" s="158">
        <v>1</v>
      </c>
      <c r="M11" s="158">
        <v>23</v>
      </c>
      <c r="N11" s="176">
        <v>0</v>
      </c>
      <c r="O11" s="158">
        <v>0</v>
      </c>
      <c r="P11" s="158">
        <v>0</v>
      </c>
      <c r="Q11" s="158">
        <v>0</v>
      </c>
      <c r="R11" s="158">
        <v>0</v>
      </c>
      <c r="S11" s="158">
        <v>0</v>
      </c>
      <c r="T11" s="114" t="s">
        <v>18</v>
      </c>
      <c r="U11" s="158">
        <v>1</v>
      </c>
      <c r="V11" s="158">
        <v>2197</v>
      </c>
      <c r="W11" s="176">
        <v>0</v>
      </c>
      <c r="X11" s="158">
        <v>0</v>
      </c>
      <c r="Y11" s="158">
        <v>5131</v>
      </c>
      <c r="Z11" s="158">
        <v>0</v>
      </c>
      <c r="AA11" s="431">
        <v>287</v>
      </c>
    </row>
    <row r="12" spans="1:42" ht="23.1" customHeight="1">
      <c r="B12" s="114" t="s">
        <v>6</v>
      </c>
      <c r="C12" s="128">
        <f t="shared" si="0"/>
        <v>0</v>
      </c>
      <c r="D12" s="128">
        <v>45</v>
      </c>
      <c r="E12" s="158">
        <v>0</v>
      </c>
      <c r="F12" s="158">
        <v>0</v>
      </c>
      <c r="G12" s="158">
        <v>0</v>
      </c>
      <c r="H12" s="158">
        <v>548</v>
      </c>
      <c r="I12" s="158">
        <v>0</v>
      </c>
      <c r="J12" s="301"/>
      <c r="K12" s="114" t="s">
        <v>6</v>
      </c>
      <c r="L12" s="158">
        <v>2</v>
      </c>
      <c r="M12" s="158">
        <v>6</v>
      </c>
      <c r="N12" s="176">
        <v>0</v>
      </c>
      <c r="O12" s="158">
        <v>26</v>
      </c>
      <c r="P12" s="158">
        <v>0</v>
      </c>
      <c r="Q12" s="158">
        <v>0</v>
      </c>
      <c r="R12" s="158">
        <v>0</v>
      </c>
      <c r="S12" s="158">
        <v>0</v>
      </c>
      <c r="T12" s="114" t="s">
        <v>6</v>
      </c>
      <c r="U12" s="158">
        <v>0</v>
      </c>
      <c r="V12" s="158">
        <v>1411</v>
      </c>
      <c r="W12" s="176">
        <v>0</v>
      </c>
      <c r="X12" s="158">
        <v>80</v>
      </c>
      <c r="Y12" s="158">
        <v>2183</v>
      </c>
      <c r="Z12" s="158">
        <v>0</v>
      </c>
      <c r="AA12" s="431">
        <v>0</v>
      </c>
    </row>
    <row r="13" spans="1:42" ht="23.1" customHeight="1">
      <c r="B13" s="114" t="s">
        <v>7</v>
      </c>
      <c r="C13" s="128">
        <f t="shared" si="0"/>
        <v>0</v>
      </c>
      <c r="D13" s="128">
        <v>25</v>
      </c>
      <c r="E13" s="158">
        <v>2</v>
      </c>
      <c r="F13" s="158">
        <v>4</v>
      </c>
      <c r="G13" s="158">
        <v>0</v>
      </c>
      <c r="H13" s="158">
        <v>602</v>
      </c>
      <c r="I13" s="158">
        <v>0</v>
      </c>
      <c r="J13" s="301"/>
      <c r="K13" s="114" t="s">
        <v>7</v>
      </c>
      <c r="L13" s="158">
        <v>0</v>
      </c>
      <c r="M13" s="158">
        <v>0</v>
      </c>
      <c r="N13" s="176">
        <v>9</v>
      </c>
      <c r="O13" s="158">
        <v>7</v>
      </c>
      <c r="P13" s="158">
        <v>0</v>
      </c>
      <c r="Q13" s="158">
        <v>0</v>
      </c>
      <c r="R13" s="158">
        <v>0</v>
      </c>
      <c r="S13" s="158">
        <v>0</v>
      </c>
      <c r="T13" s="114" t="s">
        <v>7</v>
      </c>
      <c r="U13" s="158">
        <v>0</v>
      </c>
      <c r="V13" s="158">
        <v>669</v>
      </c>
      <c r="W13" s="176">
        <v>0</v>
      </c>
      <c r="X13" s="158">
        <v>16</v>
      </c>
      <c r="Y13" s="158">
        <v>83</v>
      </c>
      <c r="Z13" s="158">
        <v>0</v>
      </c>
      <c r="AA13" s="431">
        <v>1010</v>
      </c>
    </row>
    <row r="14" spans="1:42" ht="23.1" customHeight="1">
      <c r="B14" s="114" t="s">
        <v>8</v>
      </c>
      <c r="C14" s="128">
        <f t="shared" si="0"/>
        <v>0</v>
      </c>
      <c r="D14" s="128">
        <v>37</v>
      </c>
      <c r="E14" s="158">
        <v>1</v>
      </c>
      <c r="F14" s="158">
        <v>8</v>
      </c>
      <c r="G14" s="158">
        <v>0</v>
      </c>
      <c r="H14" s="158">
        <v>1363</v>
      </c>
      <c r="I14" s="158">
        <v>0</v>
      </c>
      <c r="J14" s="301"/>
      <c r="K14" s="114" t="s">
        <v>8</v>
      </c>
      <c r="L14" s="158">
        <v>5</v>
      </c>
      <c r="M14" s="158">
        <v>35</v>
      </c>
      <c r="N14" s="176">
        <v>419</v>
      </c>
      <c r="O14" s="158">
        <v>0</v>
      </c>
      <c r="P14" s="158">
        <v>0</v>
      </c>
      <c r="Q14" s="158">
        <v>0</v>
      </c>
      <c r="R14" s="158">
        <v>1</v>
      </c>
      <c r="S14" s="158">
        <v>1</v>
      </c>
      <c r="T14" s="114" t="s">
        <v>8</v>
      </c>
      <c r="U14" s="158">
        <v>0</v>
      </c>
      <c r="V14" s="158">
        <v>2313</v>
      </c>
      <c r="W14" s="176">
        <v>1</v>
      </c>
      <c r="X14" s="158">
        <v>36</v>
      </c>
      <c r="Y14" s="158">
        <v>5066</v>
      </c>
      <c r="Z14" s="158">
        <v>0</v>
      </c>
      <c r="AA14" s="431">
        <v>1161</v>
      </c>
    </row>
    <row r="15" spans="1:42" ht="21.75" customHeight="1">
      <c r="B15" s="114" t="s">
        <v>9</v>
      </c>
      <c r="C15" s="128">
        <f t="shared" si="0"/>
        <v>0</v>
      </c>
      <c r="D15" s="128">
        <v>34</v>
      </c>
      <c r="E15" s="158">
        <v>0</v>
      </c>
      <c r="F15" s="158">
        <v>0</v>
      </c>
      <c r="G15" s="158">
        <v>0</v>
      </c>
      <c r="H15" s="158">
        <v>361</v>
      </c>
      <c r="I15" s="158">
        <v>0</v>
      </c>
      <c r="J15" s="301"/>
      <c r="K15" s="114" t="s">
        <v>9</v>
      </c>
      <c r="L15" s="158">
        <v>0</v>
      </c>
      <c r="M15" s="158">
        <v>25</v>
      </c>
      <c r="N15" s="176">
        <v>33</v>
      </c>
      <c r="O15" s="158">
        <v>0</v>
      </c>
      <c r="P15" s="158">
        <v>0</v>
      </c>
      <c r="Q15" s="158">
        <v>0</v>
      </c>
      <c r="R15" s="158">
        <v>0</v>
      </c>
      <c r="S15" s="158">
        <v>0</v>
      </c>
      <c r="T15" s="114" t="s">
        <v>9</v>
      </c>
      <c r="U15" s="158">
        <v>1</v>
      </c>
      <c r="V15" s="158">
        <v>968</v>
      </c>
      <c r="W15" s="176">
        <v>4</v>
      </c>
      <c r="X15" s="158">
        <v>26</v>
      </c>
      <c r="Y15" s="158">
        <v>1131</v>
      </c>
      <c r="Z15" s="158">
        <v>0</v>
      </c>
      <c r="AA15" s="431">
        <v>98</v>
      </c>
    </row>
    <row r="16" spans="1:42" ht="23.1" customHeight="1">
      <c r="B16" s="114" t="s">
        <v>10</v>
      </c>
      <c r="C16" s="128">
        <f t="shared" si="0"/>
        <v>0</v>
      </c>
      <c r="D16" s="128">
        <v>46</v>
      </c>
      <c r="E16" s="158">
        <v>212</v>
      </c>
      <c r="F16" s="158">
        <v>12</v>
      </c>
      <c r="G16" s="158">
        <v>0</v>
      </c>
      <c r="H16" s="158">
        <v>1179</v>
      </c>
      <c r="I16" s="158">
        <v>0</v>
      </c>
      <c r="J16" s="301"/>
      <c r="K16" s="114" t="s">
        <v>10</v>
      </c>
      <c r="L16" s="158">
        <v>0</v>
      </c>
      <c r="M16" s="158">
        <v>95</v>
      </c>
      <c r="N16" s="176">
        <v>0</v>
      </c>
      <c r="O16" s="158">
        <v>0</v>
      </c>
      <c r="P16" s="158">
        <v>0</v>
      </c>
      <c r="Q16" s="158">
        <v>0</v>
      </c>
      <c r="R16" s="158">
        <v>0</v>
      </c>
      <c r="S16" s="158">
        <v>0</v>
      </c>
      <c r="T16" s="114" t="s">
        <v>10</v>
      </c>
      <c r="U16" s="158">
        <v>0</v>
      </c>
      <c r="V16" s="158">
        <v>1015</v>
      </c>
      <c r="W16" s="176">
        <v>0</v>
      </c>
      <c r="X16" s="158">
        <v>8</v>
      </c>
      <c r="Y16" s="158">
        <v>1116</v>
      </c>
      <c r="Z16" s="158">
        <v>0</v>
      </c>
      <c r="AA16" s="431">
        <v>185</v>
      </c>
    </row>
    <row r="17" spans="1:42" ht="23.1" customHeight="1">
      <c r="B17" s="114" t="s">
        <v>11</v>
      </c>
      <c r="C17" s="128">
        <f t="shared" si="0"/>
        <v>0</v>
      </c>
      <c r="D17" s="128">
        <v>37</v>
      </c>
      <c r="E17" s="158">
        <v>176</v>
      </c>
      <c r="F17" s="158">
        <v>0</v>
      </c>
      <c r="G17" s="158">
        <v>0</v>
      </c>
      <c r="H17" s="158">
        <v>638</v>
      </c>
      <c r="I17" s="158">
        <v>2</v>
      </c>
      <c r="J17" s="301"/>
      <c r="K17" s="114" t="s">
        <v>11</v>
      </c>
      <c r="L17" s="158">
        <v>0</v>
      </c>
      <c r="M17" s="158">
        <v>90</v>
      </c>
      <c r="N17" s="176">
        <v>100</v>
      </c>
      <c r="O17" s="158">
        <v>1</v>
      </c>
      <c r="P17" s="158">
        <v>0</v>
      </c>
      <c r="Q17" s="158">
        <v>0</v>
      </c>
      <c r="R17" s="158">
        <v>158</v>
      </c>
      <c r="S17" s="158">
        <v>0</v>
      </c>
      <c r="T17" s="114" t="s">
        <v>11</v>
      </c>
      <c r="U17" s="158">
        <v>0</v>
      </c>
      <c r="V17" s="158">
        <v>2771</v>
      </c>
      <c r="W17" s="176">
        <v>0</v>
      </c>
      <c r="X17" s="158">
        <v>7</v>
      </c>
      <c r="Y17" s="158">
        <v>1638</v>
      </c>
      <c r="Z17" s="158">
        <v>0</v>
      </c>
      <c r="AA17" s="431">
        <v>34</v>
      </c>
    </row>
    <row r="18" spans="1:42" ht="23.1" customHeight="1">
      <c r="B18" s="114" t="s">
        <v>12</v>
      </c>
      <c r="C18" s="128">
        <f t="shared" si="0"/>
        <v>0</v>
      </c>
      <c r="D18" s="128">
        <v>27</v>
      </c>
      <c r="E18" s="158">
        <v>68</v>
      </c>
      <c r="F18" s="158">
        <v>0</v>
      </c>
      <c r="G18" s="158">
        <v>0</v>
      </c>
      <c r="H18" s="158">
        <v>151</v>
      </c>
      <c r="I18" s="158">
        <v>0</v>
      </c>
      <c r="J18" s="301"/>
      <c r="K18" s="114" t="s">
        <v>12</v>
      </c>
      <c r="L18" s="158">
        <v>0</v>
      </c>
      <c r="M18" s="158">
        <v>16</v>
      </c>
      <c r="N18" s="176">
        <v>0</v>
      </c>
      <c r="O18" s="158">
        <v>0</v>
      </c>
      <c r="P18" s="158">
        <v>0</v>
      </c>
      <c r="Q18" s="158">
        <v>0</v>
      </c>
      <c r="R18" s="158">
        <v>30</v>
      </c>
      <c r="S18" s="158">
        <v>0</v>
      </c>
      <c r="T18" s="114" t="s">
        <v>12</v>
      </c>
      <c r="U18" s="158">
        <v>0</v>
      </c>
      <c r="V18" s="158">
        <v>438</v>
      </c>
      <c r="W18" s="176">
        <v>0</v>
      </c>
      <c r="X18" s="158">
        <v>3</v>
      </c>
      <c r="Y18" s="158">
        <v>438</v>
      </c>
      <c r="Z18" s="158">
        <v>0</v>
      </c>
      <c r="AA18" s="431">
        <v>152</v>
      </c>
    </row>
    <row r="19" spans="1:42" ht="23.1" customHeight="1" thickBot="1">
      <c r="B19" s="115" t="s">
        <v>13</v>
      </c>
      <c r="C19" s="130">
        <f t="shared" si="0"/>
        <v>0</v>
      </c>
      <c r="D19" s="130">
        <v>60</v>
      </c>
      <c r="E19" s="159">
        <v>9</v>
      </c>
      <c r="F19" s="159">
        <v>6</v>
      </c>
      <c r="G19" s="159">
        <v>3</v>
      </c>
      <c r="H19" s="159">
        <v>745</v>
      </c>
      <c r="I19" s="159">
        <v>0</v>
      </c>
      <c r="J19" s="301"/>
      <c r="K19" s="115" t="s">
        <v>13</v>
      </c>
      <c r="L19" s="159">
        <v>1</v>
      </c>
      <c r="M19" s="159">
        <v>16</v>
      </c>
      <c r="N19" s="290">
        <v>1</v>
      </c>
      <c r="O19" s="159">
        <v>38</v>
      </c>
      <c r="P19" s="159">
        <v>0</v>
      </c>
      <c r="Q19" s="159">
        <v>0</v>
      </c>
      <c r="R19" s="159">
        <v>25</v>
      </c>
      <c r="S19" s="159">
        <v>1</v>
      </c>
      <c r="T19" s="115" t="s">
        <v>13</v>
      </c>
      <c r="U19" s="159">
        <v>0</v>
      </c>
      <c r="V19" s="159">
        <v>2966</v>
      </c>
      <c r="W19" s="290">
        <v>0</v>
      </c>
      <c r="X19" s="159">
        <v>0</v>
      </c>
      <c r="Y19" s="159">
        <v>2570</v>
      </c>
      <c r="Z19" s="159">
        <v>0</v>
      </c>
      <c r="AA19" s="432">
        <v>4163</v>
      </c>
    </row>
    <row r="20" spans="1:42" s="304" customFormat="1" ht="23.1" customHeight="1" thickTop="1" thickBot="1">
      <c r="A20" s="284"/>
      <c r="B20" s="423" t="s">
        <v>112</v>
      </c>
      <c r="C20" s="142">
        <f t="shared" si="0"/>
        <v>0</v>
      </c>
      <c r="D20" s="142">
        <v>829</v>
      </c>
      <c r="E20" s="174">
        <v>941</v>
      </c>
      <c r="F20" s="174">
        <v>256</v>
      </c>
      <c r="G20" s="174">
        <v>7</v>
      </c>
      <c r="H20" s="174">
        <v>16823</v>
      </c>
      <c r="I20" s="174">
        <v>3</v>
      </c>
      <c r="J20" s="709"/>
      <c r="K20" s="427" t="s">
        <v>112</v>
      </c>
      <c r="L20" s="174">
        <v>13</v>
      </c>
      <c r="M20" s="174">
        <v>371</v>
      </c>
      <c r="N20" s="177">
        <v>622</v>
      </c>
      <c r="O20" s="174">
        <v>74</v>
      </c>
      <c r="P20" s="174">
        <v>0</v>
      </c>
      <c r="Q20" s="174">
        <v>0</v>
      </c>
      <c r="R20" s="174">
        <v>288</v>
      </c>
      <c r="S20" s="174">
        <v>11</v>
      </c>
      <c r="T20" s="427" t="s">
        <v>112</v>
      </c>
      <c r="U20" s="174">
        <v>2</v>
      </c>
      <c r="V20" s="174">
        <v>41107</v>
      </c>
      <c r="W20" s="177">
        <v>8</v>
      </c>
      <c r="X20" s="174">
        <v>330</v>
      </c>
      <c r="Y20" s="174">
        <v>28560</v>
      </c>
      <c r="Z20" s="174">
        <v>3</v>
      </c>
      <c r="AA20" s="433">
        <v>16749</v>
      </c>
      <c r="AB20" s="284"/>
      <c r="AC20" s="284"/>
      <c r="AD20" s="284"/>
      <c r="AE20" s="284"/>
      <c r="AF20" s="284"/>
      <c r="AG20" s="284"/>
      <c r="AH20" s="284"/>
      <c r="AI20" s="284"/>
      <c r="AJ20" s="284"/>
      <c r="AK20" s="284"/>
      <c r="AL20" s="284"/>
      <c r="AM20" s="284"/>
      <c r="AN20" s="284"/>
      <c r="AO20" s="284"/>
      <c r="AP20" s="284"/>
    </row>
    <row r="21" spans="1:42" s="533" customFormat="1" ht="23.1" customHeight="1" thickTop="1" thickBot="1">
      <c r="B21" s="531" t="s">
        <v>110</v>
      </c>
      <c r="C21" s="534"/>
      <c r="D21" s="534"/>
      <c r="E21" s="532"/>
      <c r="F21" s="537"/>
      <c r="G21" s="532"/>
      <c r="H21" s="532"/>
      <c r="I21" s="532"/>
      <c r="J21" s="709"/>
      <c r="K21" s="531" t="s">
        <v>110</v>
      </c>
      <c r="L21" s="532"/>
      <c r="M21" s="532"/>
      <c r="N21" s="532"/>
      <c r="O21" s="532"/>
      <c r="P21" s="532"/>
      <c r="Q21" s="532"/>
      <c r="R21" s="532"/>
      <c r="S21" s="532"/>
      <c r="T21" s="531" t="s">
        <v>110</v>
      </c>
      <c r="U21" s="532"/>
      <c r="V21" s="532"/>
      <c r="W21" s="532"/>
      <c r="X21" s="532"/>
      <c r="Y21" s="532"/>
      <c r="Z21" s="532"/>
      <c r="AA21" s="541"/>
    </row>
    <row r="22" spans="1:42" ht="23.1" customHeight="1" thickTop="1">
      <c r="B22" s="114" t="s">
        <v>14</v>
      </c>
      <c r="C22" s="128">
        <f>SUM(A22:B22)</f>
        <v>0</v>
      </c>
      <c r="D22" s="128">
        <v>18</v>
      </c>
      <c r="E22" s="158">
        <v>22</v>
      </c>
      <c r="F22" s="158">
        <v>202</v>
      </c>
      <c r="G22" s="158">
        <v>0</v>
      </c>
      <c r="H22" s="158">
        <v>359</v>
      </c>
      <c r="I22" s="158">
        <v>0</v>
      </c>
      <c r="J22" s="709"/>
      <c r="K22" s="114" t="s">
        <v>14</v>
      </c>
      <c r="L22" s="158">
        <v>0</v>
      </c>
      <c r="M22" s="158">
        <v>4</v>
      </c>
      <c r="N22" s="158">
        <v>0</v>
      </c>
      <c r="O22" s="158">
        <v>0</v>
      </c>
      <c r="P22" s="158">
        <v>0</v>
      </c>
      <c r="Q22" s="158">
        <v>0</v>
      </c>
      <c r="R22" s="158">
        <v>0</v>
      </c>
      <c r="S22" s="158">
        <v>0</v>
      </c>
      <c r="T22" s="114" t="s">
        <v>14</v>
      </c>
      <c r="U22" s="158">
        <v>0</v>
      </c>
      <c r="V22" s="158">
        <v>2444</v>
      </c>
      <c r="W22" s="158">
        <v>0</v>
      </c>
      <c r="X22" s="158">
        <v>15</v>
      </c>
      <c r="Y22" s="158">
        <v>819</v>
      </c>
      <c r="Z22" s="158">
        <v>0</v>
      </c>
      <c r="AA22" s="176">
        <v>0</v>
      </c>
    </row>
    <row r="23" spans="1:42" ht="23.1" customHeight="1">
      <c r="B23" s="119" t="s">
        <v>17</v>
      </c>
      <c r="C23" s="130">
        <f>SUM(A23:B23)</f>
        <v>0</v>
      </c>
      <c r="D23" s="130">
        <v>68</v>
      </c>
      <c r="E23" s="159">
        <v>15</v>
      </c>
      <c r="F23" s="159">
        <v>11</v>
      </c>
      <c r="G23" s="159">
        <v>0</v>
      </c>
      <c r="H23" s="159">
        <v>60</v>
      </c>
      <c r="I23" s="159">
        <v>0</v>
      </c>
      <c r="J23" s="709"/>
      <c r="K23" s="119" t="s">
        <v>17</v>
      </c>
      <c r="L23" s="159">
        <v>1</v>
      </c>
      <c r="M23" s="159">
        <v>0</v>
      </c>
      <c r="N23" s="159">
        <v>57</v>
      </c>
      <c r="O23" s="159">
        <v>0</v>
      </c>
      <c r="P23" s="158">
        <v>0</v>
      </c>
      <c r="Q23" s="158">
        <v>0</v>
      </c>
      <c r="R23" s="159">
        <v>0</v>
      </c>
      <c r="S23" s="159">
        <v>0</v>
      </c>
      <c r="T23" s="119" t="s">
        <v>17</v>
      </c>
      <c r="U23" s="159">
        <v>0</v>
      </c>
      <c r="V23" s="159">
        <v>1415</v>
      </c>
      <c r="W23" s="159">
        <v>0</v>
      </c>
      <c r="X23" s="159">
        <v>280</v>
      </c>
      <c r="Y23" s="158">
        <v>1054</v>
      </c>
      <c r="Z23" s="158">
        <v>0</v>
      </c>
      <c r="AA23" s="158">
        <v>681</v>
      </c>
    </row>
    <row r="24" spans="1:42" ht="23.1" customHeight="1" thickBot="1">
      <c r="B24" s="163" t="s">
        <v>40</v>
      </c>
      <c r="C24" s="130">
        <f>SUM(A24:B24)</f>
        <v>0</v>
      </c>
      <c r="D24" s="130">
        <v>44</v>
      </c>
      <c r="E24" s="159">
        <v>0</v>
      </c>
      <c r="F24" s="159">
        <v>20</v>
      </c>
      <c r="G24" s="159">
        <v>0</v>
      </c>
      <c r="H24" s="159">
        <v>92</v>
      </c>
      <c r="I24" s="159">
        <v>0</v>
      </c>
      <c r="J24" s="709"/>
      <c r="K24" s="163" t="s">
        <v>40</v>
      </c>
      <c r="L24" s="159">
        <v>0</v>
      </c>
      <c r="M24" s="159">
        <v>1</v>
      </c>
      <c r="N24" s="159">
        <v>0</v>
      </c>
      <c r="O24" s="159">
        <v>1</v>
      </c>
      <c r="P24" s="159">
        <v>0</v>
      </c>
      <c r="Q24" s="159">
        <v>0</v>
      </c>
      <c r="R24" s="159">
        <v>0</v>
      </c>
      <c r="S24" s="159">
        <v>0</v>
      </c>
      <c r="T24" s="163" t="s">
        <v>40</v>
      </c>
      <c r="U24" s="159">
        <v>0</v>
      </c>
      <c r="V24" s="159">
        <v>491</v>
      </c>
      <c r="W24" s="159">
        <v>2</v>
      </c>
      <c r="X24" s="159">
        <v>173</v>
      </c>
      <c r="Y24" s="159">
        <v>559</v>
      </c>
      <c r="Z24" s="159">
        <v>0</v>
      </c>
      <c r="AA24" s="159">
        <v>0</v>
      </c>
    </row>
    <row r="25" spans="1:42" s="304" customFormat="1" ht="23.1" customHeight="1" thickTop="1" thickBot="1">
      <c r="A25" s="284"/>
      <c r="B25" s="423" t="s">
        <v>112</v>
      </c>
      <c r="C25" s="142">
        <f>SUM(A25:B25)</f>
        <v>0</v>
      </c>
      <c r="D25" s="142">
        <v>130</v>
      </c>
      <c r="E25" s="174">
        <v>37</v>
      </c>
      <c r="F25" s="174">
        <v>233</v>
      </c>
      <c r="G25" s="174">
        <v>0</v>
      </c>
      <c r="H25" s="174">
        <v>511</v>
      </c>
      <c r="I25" s="174">
        <v>0</v>
      </c>
      <c r="J25" s="709"/>
      <c r="K25" s="427" t="s">
        <v>112</v>
      </c>
      <c r="L25" s="174">
        <v>1</v>
      </c>
      <c r="M25" s="174">
        <v>5</v>
      </c>
      <c r="N25" s="174">
        <v>57</v>
      </c>
      <c r="O25" s="174">
        <v>1</v>
      </c>
      <c r="P25" s="174">
        <v>0</v>
      </c>
      <c r="Q25" s="174">
        <v>0</v>
      </c>
      <c r="R25" s="174">
        <v>0</v>
      </c>
      <c r="S25" s="174">
        <v>0</v>
      </c>
      <c r="T25" s="427" t="s">
        <v>112</v>
      </c>
      <c r="U25" s="174">
        <v>0</v>
      </c>
      <c r="V25" s="174">
        <v>4350</v>
      </c>
      <c r="W25" s="174">
        <v>2</v>
      </c>
      <c r="X25" s="174">
        <v>468</v>
      </c>
      <c r="Y25" s="174">
        <v>2432</v>
      </c>
      <c r="Z25" s="174">
        <v>0</v>
      </c>
      <c r="AA25" s="433">
        <v>681</v>
      </c>
      <c r="AB25" s="284"/>
      <c r="AC25" s="284"/>
      <c r="AD25" s="284"/>
      <c r="AE25" s="284"/>
      <c r="AF25" s="284"/>
      <c r="AG25" s="284"/>
      <c r="AH25" s="284"/>
      <c r="AI25" s="284"/>
      <c r="AJ25" s="284"/>
      <c r="AK25" s="284"/>
      <c r="AL25" s="284"/>
      <c r="AM25" s="284"/>
      <c r="AN25" s="284"/>
      <c r="AO25" s="284"/>
      <c r="AP25" s="284"/>
    </row>
    <row r="26" spans="1:42" s="533" customFormat="1" ht="23.1" customHeight="1" thickTop="1" thickBot="1">
      <c r="B26" s="531" t="s">
        <v>113</v>
      </c>
      <c r="C26" s="534">
        <f t="shared" ref="C26" si="1">C20+C25</f>
        <v>0</v>
      </c>
      <c r="D26" s="534">
        <v>959</v>
      </c>
      <c r="E26" s="532">
        <v>978</v>
      </c>
      <c r="F26" s="532">
        <v>489</v>
      </c>
      <c r="G26" s="532">
        <v>7</v>
      </c>
      <c r="H26" s="532">
        <v>17334</v>
      </c>
      <c r="I26" s="532">
        <v>3</v>
      </c>
      <c r="J26" s="709"/>
      <c r="K26" s="531" t="s">
        <v>113</v>
      </c>
      <c r="L26" s="532">
        <v>14</v>
      </c>
      <c r="M26" s="532">
        <v>376</v>
      </c>
      <c r="N26" s="532">
        <v>679</v>
      </c>
      <c r="O26" s="532">
        <v>75</v>
      </c>
      <c r="P26" s="532">
        <v>0</v>
      </c>
      <c r="Q26" s="532">
        <v>0</v>
      </c>
      <c r="R26" s="532">
        <v>288</v>
      </c>
      <c r="S26" s="532">
        <v>11</v>
      </c>
      <c r="T26" s="531" t="s">
        <v>113</v>
      </c>
      <c r="U26" s="532">
        <v>2</v>
      </c>
      <c r="V26" s="532">
        <v>45457</v>
      </c>
      <c r="W26" s="532">
        <v>10</v>
      </c>
      <c r="X26" s="532">
        <v>798</v>
      </c>
      <c r="Y26" s="532">
        <v>30992</v>
      </c>
      <c r="Z26" s="532">
        <v>3</v>
      </c>
      <c r="AA26" s="536">
        <v>17430</v>
      </c>
    </row>
    <row r="27" spans="1:42" s="121" customFormat="1" ht="21.75" customHeight="1" thickTop="1">
      <c r="B27" s="355"/>
      <c r="C27" s="355"/>
      <c r="D27" s="355"/>
      <c r="E27" s="355"/>
      <c r="F27" s="355"/>
      <c r="H27" s="355"/>
      <c r="I27" s="165" t="s">
        <v>109</v>
      </c>
      <c r="J27" s="301"/>
      <c r="K27" s="355"/>
      <c r="L27" s="165"/>
      <c r="M27" s="355"/>
      <c r="N27" s="355"/>
      <c r="O27" s="355"/>
      <c r="P27" s="355"/>
      <c r="Q27" s="355"/>
      <c r="R27" s="355"/>
      <c r="S27" s="165" t="s">
        <v>109</v>
      </c>
      <c r="T27" s="355"/>
      <c r="U27" s="165"/>
      <c r="V27" s="355"/>
      <c r="W27" s="355"/>
      <c r="X27" s="355"/>
      <c r="Y27" s="355"/>
      <c r="Z27" s="355"/>
      <c r="AA27" s="165" t="s">
        <v>109</v>
      </c>
    </row>
    <row r="28" spans="1:42" s="121" customFormat="1" ht="21" customHeight="1">
      <c r="B28" s="764" t="s">
        <v>240</v>
      </c>
      <c r="C28" s="764"/>
      <c r="D28" s="764"/>
      <c r="E28" s="764"/>
      <c r="F28" s="764"/>
      <c r="G28" s="764"/>
      <c r="H28" s="764"/>
      <c r="I28" s="764"/>
      <c r="J28" s="424"/>
      <c r="K28" s="764" t="s">
        <v>240</v>
      </c>
      <c r="L28" s="764"/>
      <c r="M28" s="764"/>
      <c r="N28" s="764"/>
      <c r="O28" s="764"/>
      <c r="P28" s="764"/>
      <c r="Q28" s="764"/>
      <c r="R28" s="764"/>
      <c r="S28" s="764"/>
      <c r="T28" s="764" t="s">
        <v>240</v>
      </c>
      <c r="U28" s="764"/>
      <c r="V28" s="764"/>
      <c r="W28" s="764"/>
      <c r="X28" s="764"/>
      <c r="Y28" s="764"/>
      <c r="Z28" s="764"/>
      <c r="AA28" s="764"/>
    </row>
    <row r="29" spans="1:42" s="121" customFormat="1" ht="11.25" customHeight="1">
      <c r="B29" s="626"/>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row>
    <row r="30" spans="1:42" s="121" customFormat="1" ht="12" customHeight="1">
      <c r="B30" s="626"/>
      <c r="C30" s="626"/>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row>
    <row r="31" spans="1:42" s="121" customFormat="1" ht="9.75" customHeight="1">
      <c r="B31" s="626"/>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row>
    <row r="32" spans="1:42" s="121" customFormat="1" ht="8.25" customHeight="1">
      <c r="B32" s="421"/>
      <c r="C32" s="421"/>
      <c r="D32" s="421"/>
      <c r="E32" s="421"/>
      <c r="F32" s="355"/>
      <c r="G32" s="355"/>
      <c r="H32" s="355"/>
      <c r="I32" s="421"/>
      <c r="J32" s="424"/>
      <c r="K32" s="355"/>
      <c r="L32" s="424"/>
      <c r="M32" s="355"/>
      <c r="N32" s="355"/>
      <c r="O32" s="355"/>
      <c r="P32" s="355"/>
      <c r="Q32" s="355"/>
      <c r="R32" s="355"/>
      <c r="S32" s="355" t="s">
        <v>99</v>
      </c>
      <c r="T32" s="355"/>
      <c r="U32" s="355"/>
      <c r="V32" s="355"/>
      <c r="W32" s="355"/>
      <c r="X32" s="355"/>
      <c r="Y32" s="355"/>
      <c r="Z32" s="355"/>
      <c r="AA32" s="355"/>
    </row>
    <row r="33" spans="2:27" s="121" customFormat="1" ht="7.5" customHeight="1">
      <c r="B33" s="421"/>
      <c r="C33" s="421"/>
      <c r="D33" s="421"/>
      <c r="E33" s="421"/>
      <c r="F33" s="355"/>
      <c r="G33" s="355"/>
      <c r="H33" s="355"/>
      <c r="I33" s="421"/>
      <c r="J33" s="424"/>
      <c r="K33" s="355"/>
      <c r="L33" s="424"/>
      <c r="M33" s="355"/>
      <c r="N33" s="355"/>
      <c r="O33" s="355"/>
      <c r="P33" s="355"/>
      <c r="Q33" s="355"/>
      <c r="R33" s="355"/>
      <c r="S33" s="355"/>
      <c r="T33" s="355"/>
      <c r="U33" s="355"/>
      <c r="V33" s="355"/>
      <c r="W33" s="355"/>
      <c r="X33" s="355"/>
      <c r="Y33" s="355"/>
      <c r="Z33" s="355"/>
      <c r="AA33" s="355"/>
    </row>
    <row r="34" spans="2:27" s="121" customFormat="1" ht="8.25" customHeight="1">
      <c r="B34" s="421"/>
      <c r="C34" s="421"/>
      <c r="D34" s="421"/>
      <c r="E34" s="421"/>
      <c r="F34" s="355"/>
      <c r="G34" s="355"/>
      <c r="H34" s="355"/>
      <c r="I34" s="421"/>
      <c r="J34" s="424"/>
      <c r="K34" s="355"/>
      <c r="L34" s="424"/>
      <c r="M34" s="355"/>
      <c r="N34" s="355"/>
      <c r="O34" s="355"/>
      <c r="P34" s="355"/>
      <c r="Q34" s="355"/>
      <c r="R34" s="355"/>
      <c r="S34" s="355"/>
      <c r="T34" s="355"/>
      <c r="U34" s="355"/>
      <c r="V34" s="355"/>
      <c r="W34" s="355"/>
      <c r="X34" s="355"/>
      <c r="Y34" s="355"/>
      <c r="Z34" s="355"/>
      <c r="AA34" s="355"/>
    </row>
    <row r="35" spans="2:27" s="121" customFormat="1" ht="15.75" customHeight="1">
      <c r="B35" s="421"/>
      <c r="C35" s="421"/>
      <c r="D35" s="421"/>
      <c r="E35" s="421"/>
      <c r="F35" s="355"/>
      <c r="G35" s="355"/>
      <c r="H35" s="355"/>
      <c r="I35" s="421"/>
      <c r="J35" s="424"/>
      <c r="K35" s="355"/>
      <c r="L35" s="424"/>
      <c r="M35" s="355"/>
      <c r="N35" s="355"/>
      <c r="O35" s="355"/>
      <c r="P35" s="355"/>
      <c r="Q35" s="355"/>
      <c r="R35" s="355"/>
      <c r="S35" s="355"/>
      <c r="T35" s="355"/>
      <c r="U35" s="355"/>
      <c r="V35" s="355"/>
      <c r="W35" s="355"/>
      <c r="X35" s="355"/>
      <c r="Y35" s="355"/>
      <c r="Z35" s="355"/>
      <c r="AA35" s="355"/>
    </row>
    <row r="36" spans="2:27" ht="10.5" customHeight="1">
      <c r="B36" s="764"/>
      <c r="C36" s="764"/>
      <c r="D36" s="764"/>
      <c r="E36" s="764"/>
      <c r="F36" s="764"/>
      <c r="G36" s="764"/>
      <c r="H36" s="764"/>
      <c r="I36" s="764"/>
      <c r="J36" s="424"/>
      <c r="K36" s="122"/>
      <c r="L36" s="122"/>
      <c r="M36" s="122"/>
      <c r="N36" s="122"/>
      <c r="O36" s="122"/>
      <c r="P36" s="122"/>
      <c r="Q36" s="122"/>
      <c r="R36" s="122"/>
      <c r="S36" s="122"/>
      <c r="T36" s="122"/>
      <c r="U36" s="122"/>
      <c r="V36" s="122"/>
      <c r="W36" s="122"/>
      <c r="X36" s="122"/>
      <c r="Y36" s="122"/>
      <c r="Z36" s="122"/>
      <c r="AA36" s="122"/>
    </row>
    <row r="37" spans="2:27" ht="9.75" hidden="1" customHeight="1">
      <c r="B37" s="781"/>
      <c r="C37" s="781"/>
      <c r="D37" s="781"/>
      <c r="E37" s="781"/>
      <c r="F37" s="781"/>
      <c r="G37" s="781"/>
      <c r="H37" s="781"/>
      <c r="I37" s="781"/>
      <c r="J37" s="781"/>
      <c r="K37" s="781"/>
      <c r="L37" s="781"/>
      <c r="M37" s="781"/>
      <c r="N37" s="781"/>
      <c r="O37" s="781"/>
      <c r="P37" s="781"/>
      <c r="Q37" s="781"/>
      <c r="R37" s="781"/>
      <c r="S37" s="781"/>
    </row>
    <row r="38" spans="2:27" ht="22.5" customHeight="1">
      <c r="B38" s="782" t="s">
        <v>130</v>
      </c>
      <c r="C38" s="782"/>
      <c r="D38" s="782"/>
      <c r="E38" s="782"/>
      <c r="F38" s="164"/>
      <c r="G38" s="164"/>
      <c r="H38" s="164"/>
      <c r="I38" s="700">
        <v>22</v>
      </c>
      <c r="J38" s="185"/>
      <c r="K38" s="782" t="s">
        <v>130</v>
      </c>
      <c r="L38" s="782"/>
      <c r="M38" s="782"/>
      <c r="N38" s="782"/>
      <c r="O38" s="782"/>
      <c r="P38" s="185"/>
      <c r="Q38" s="185"/>
      <c r="R38" s="777">
        <v>23</v>
      </c>
      <c r="S38" s="777"/>
      <c r="T38" s="782" t="s">
        <v>130</v>
      </c>
      <c r="U38" s="782"/>
      <c r="V38" s="782"/>
      <c r="W38" s="782"/>
      <c r="X38" s="782"/>
      <c r="Y38" s="185"/>
      <c r="Z38" s="185"/>
      <c r="AA38" s="689">
        <v>24</v>
      </c>
    </row>
    <row r="39" spans="2:27" ht="15" customHeight="1">
      <c r="R39" s="422"/>
    </row>
    <row r="41" spans="2:27" ht="12.75" customHeight="1">
      <c r="F41" s="122"/>
      <c r="G41" s="122"/>
      <c r="H41" s="122"/>
      <c r="I41" s="122"/>
      <c r="J41" s="122"/>
      <c r="K41" s="122"/>
      <c r="L41" s="122"/>
      <c r="M41" s="122"/>
      <c r="N41" s="122"/>
      <c r="O41" s="122"/>
    </row>
    <row r="44" spans="2:27" ht="12.75" customHeight="1">
      <c r="E44" s="122"/>
      <c r="F44" s="122"/>
      <c r="G44" s="122"/>
      <c r="H44" s="122"/>
      <c r="I44" s="122"/>
    </row>
  </sheetData>
  <mergeCells count="15">
    <mergeCell ref="B37:Q37"/>
    <mergeCell ref="R37:S37"/>
    <mergeCell ref="B38:E38"/>
    <mergeCell ref="K38:O38"/>
    <mergeCell ref="T38:X38"/>
    <mergeCell ref="R38:S38"/>
    <mergeCell ref="B36:I36"/>
    <mergeCell ref="B1:I1"/>
    <mergeCell ref="K1:S1"/>
    <mergeCell ref="T1:AA1"/>
    <mergeCell ref="T2:V2"/>
    <mergeCell ref="B28:I28"/>
    <mergeCell ref="K28:S28"/>
    <mergeCell ref="K2:M2"/>
    <mergeCell ref="T28:AA28"/>
  </mergeCells>
  <printOptions horizontalCentered="1"/>
  <pageMargins left="0.70866141732283505" right="0.70866141732283505" top="1.0905511809999999" bottom="0.196850393700787" header="0" footer="0"/>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sheetPr>
    <tabColor rgb="FF993366"/>
  </sheetPr>
  <dimension ref="A1:U38"/>
  <sheetViews>
    <sheetView rightToLeft="1" view="pageBreakPreview" workbookViewId="0">
      <selection activeCell="J6" sqref="J6"/>
    </sheetView>
  </sheetViews>
  <sheetFormatPr defaultRowHeight="12.75"/>
  <cols>
    <col min="1" max="1" width="7.7109375" style="409" customWidth="1"/>
    <col min="2" max="2" width="23.42578125" style="284" customWidth="1"/>
    <col min="3" max="3" width="19" style="284" customWidth="1"/>
    <col min="4" max="4" width="9.42578125" style="284" customWidth="1"/>
    <col min="5" max="5" width="19.7109375" style="284" customWidth="1"/>
    <col min="6" max="6" width="17.7109375" style="284" customWidth="1"/>
    <col min="7" max="7" width="27.42578125" style="284" customWidth="1"/>
    <col min="8" max="8" width="19.28515625" style="284" customWidth="1"/>
    <col min="9" max="16384" width="9.140625" style="284"/>
  </cols>
  <sheetData>
    <row r="1" spans="1:21" ht="29.25" customHeight="1">
      <c r="A1" s="822" t="s">
        <v>273</v>
      </c>
      <c r="B1" s="822"/>
      <c r="C1" s="822"/>
      <c r="D1" s="822"/>
      <c r="E1" s="822"/>
    </row>
    <row r="2" spans="1:21" ht="30" customHeight="1" thickBot="1">
      <c r="A2" s="780" t="s">
        <v>298</v>
      </c>
      <c r="B2" s="780"/>
      <c r="C2" s="263"/>
      <c r="D2" s="263"/>
    </row>
    <row r="3" spans="1:21" s="575" customFormat="1" ht="38.25" customHeight="1" thickTop="1">
      <c r="A3" s="580" t="s">
        <v>222</v>
      </c>
      <c r="B3" s="823" t="s">
        <v>555</v>
      </c>
      <c r="C3" s="823"/>
      <c r="D3" s="823"/>
      <c r="E3" s="753" t="s">
        <v>56</v>
      </c>
    </row>
    <row r="4" spans="1:21" ht="35.1" customHeight="1">
      <c r="A4" s="406">
        <v>1</v>
      </c>
      <c r="B4" s="818" t="s">
        <v>244</v>
      </c>
      <c r="C4" s="818"/>
      <c r="D4" s="818"/>
      <c r="E4" s="398">
        <v>12.06</v>
      </c>
      <c r="F4" s="821"/>
      <c r="G4" s="821"/>
      <c r="H4" s="821"/>
    </row>
    <row r="5" spans="1:21" ht="35.1" customHeight="1">
      <c r="A5" s="392">
        <v>2</v>
      </c>
      <c r="B5" s="821" t="s">
        <v>243</v>
      </c>
      <c r="C5" s="821"/>
      <c r="D5" s="821"/>
      <c r="E5" s="204">
        <v>10.36</v>
      </c>
    </row>
    <row r="6" spans="1:21" ht="35.1" customHeight="1">
      <c r="A6" s="392">
        <v>3</v>
      </c>
      <c r="B6" s="824" t="s">
        <v>245</v>
      </c>
      <c r="C6" s="824"/>
      <c r="D6" s="824"/>
      <c r="E6" s="204">
        <v>9.43</v>
      </c>
    </row>
    <row r="7" spans="1:21" ht="35.1" customHeight="1">
      <c r="A7" s="392">
        <v>4</v>
      </c>
      <c r="B7" s="825" t="s">
        <v>321</v>
      </c>
      <c r="C7" s="825"/>
      <c r="D7" s="825"/>
      <c r="E7" s="204">
        <v>7.37</v>
      </c>
    </row>
    <row r="8" spans="1:21" ht="35.1" customHeight="1">
      <c r="A8" s="392">
        <v>5</v>
      </c>
      <c r="B8" s="818" t="s">
        <v>246</v>
      </c>
      <c r="C8" s="818"/>
      <c r="D8" s="818"/>
      <c r="E8" s="204">
        <v>6.7</v>
      </c>
      <c r="F8" s="533"/>
      <c r="G8" s="533"/>
      <c r="H8" s="533"/>
    </row>
    <row r="9" spans="1:21" ht="35.1" customHeight="1">
      <c r="A9" s="392">
        <v>6</v>
      </c>
      <c r="B9" s="818" t="s">
        <v>181</v>
      </c>
      <c r="C9" s="818"/>
      <c r="D9" s="818"/>
      <c r="E9" s="204">
        <v>5.85</v>
      </c>
      <c r="I9" s="764"/>
      <c r="J9" s="764"/>
      <c r="K9" s="764"/>
      <c r="L9" s="764"/>
      <c r="M9" s="764"/>
      <c r="N9" s="764"/>
      <c r="O9" s="764"/>
      <c r="P9" s="764"/>
      <c r="Q9" s="764"/>
      <c r="R9" s="764"/>
      <c r="S9" s="764"/>
      <c r="T9" s="764"/>
      <c r="U9" s="764"/>
    </row>
    <row r="10" spans="1:21" ht="35.1" customHeight="1">
      <c r="A10" s="392">
        <v>7</v>
      </c>
      <c r="B10" s="820" t="s">
        <v>446</v>
      </c>
      <c r="C10" s="820"/>
      <c r="D10" s="820"/>
      <c r="E10" s="204">
        <v>4.57</v>
      </c>
      <c r="F10" s="122"/>
      <c r="G10" s="122"/>
      <c r="H10" s="122"/>
      <c r="I10" s="121"/>
      <c r="J10" s="121"/>
      <c r="K10" s="121"/>
      <c r="L10" s="121"/>
      <c r="M10" s="121"/>
      <c r="N10" s="121"/>
      <c r="O10" s="121"/>
      <c r="P10" s="121"/>
      <c r="Q10" s="121"/>
      <c r="R10" s="121"/>
      <c r="S10" s="121"/>
      <c r="T10" s="121"/>
      <c r="U10" s="121"/>
    </row>
    <row r="11" spans="1:21" ht="35.1" customHeight="1">
      <c r="A11" s="392">
        <v>8</v>
      </c>
      <c r="B11" s="819" t="s">
        <v>182</v>
      </c>
      <c r="C11" s="819"/>
      <c r="D11" s="819"/>
      <c r="E11" s="204">
        <v>4.1900000000000004</v>
      </c>
      <c r="F11" s="122"/>
      <c r="G11" s="122"/>
      <c r="H11" s="122"/>
      <c r="I11" s="493"/>
      <c r="J11" s="493"/>
      <c r="K11" s="493"/>
      <c r="L11" s="493"/>
      <c r="M11" s="493"/>
      <c r="N11" s="493"/>
      <c r="O11" s="493"/>
      <c r="P11" s="121"/>
      <c r="Q11" s="121"/>
      <c r="R11" s="121"/>
      <c r="S11" s="121"/>
      <c r="T11" s="121"/>
      <c r="U11" s="121"/>
    </row>
    <row r="12" spans="1:21" ht="35.1" customHeight="1">
      <c r="A12" s="392">
        <v>9</v>
      </c>
      <c r="B12" s="818" t="s">
        <v>237</v>
      </c>
      <c r="C12" s="818"/>
      <c r="D12" s="818"/>
      <c r="E12" s="204">
        <v>3.89</v>
      </c>
      <c r="F12" s="122"/>
      <c r="G12" s="122"/>
      <c r="H12" s="122"/>
    </row>
    <row r="13" spans="1:21" ht="35.1" customHeight="1" thickBot="1">
      <c r="A13" s="407">
        <v>10</v>
      </c>
      <c r="B13" s="825" t="s">
        <v>322</v>
      </c>
      <c r="C13" s="825"/>
      <c r="D13" s="825"/>
      <c r="E13" s="208">
        <v>3.75</v>
      </c>
      <c r="F13" s="122"/>
      <c r="G13" s="122"/>
      <c r="H13" s="122"/>
    </row>
    <row r="14" spans="1:21" s="533" customFormat="1" ht="35.1" customHeight="1" thickTop="1" thickBot="1">
      <c r="A14" s="817" t="s">
        <v>352</v>
      </c>
      <c r="B14" s="817"/>
      <c r="C14" s="817"/>
      <c r="D14" s="817"/>
      <c r="E14" s="545">
        <v>68.400000000000006</v>
      </c>
      <c r="F14" s="122"/>
      <c r="G14" s="122"/>
      <c r="H14" s="122"/>
    </row>
    <row r="15" spans="1:21" ht="15" customHeight="1" thickTop="1">
      <c r="A15" s="148"/>
      <c r="B15" s="172"/>
      <c r="C15" s="172"/>
      <c r="D15" s="172"/>
      <c r="F15" s="122"/>
      <c r="G15" s="122"/>
      <c r="H15" s="122"/>
    </row>
    <row r="16" spans="1:21" ht="19.5" customHeight="1">
      <c r="A16" s="764" t="s">
        <v>240</v>
      </c>
      <c r="B16" s="764"/>
      <c r="C16" s="764"/>
      <c r="D16" s="764"/>
      <c r="E16" s="764"/>
      <c r="F16" s="122"/>
      <c r="G16" s="122"/>
      <c r="H16" s="122"/>
      <c r="I16" s="122"/>
      <c r="J16" s="122"/>
      <c r="K16" s="122"/>
      <c r="L16" s="122"/>
      <c r="M16" s="122"/>
      <c r="N16" s="122"/>
    </row>
    <row r="17" spans="1:14" ht="19.5" customHeight="1">
      <c r="A17" s="524"/>
      <c r="B17" s="524"/>
      <c r="C17" s="524"/>
      <c r="D17" s="524"/>
      <c r="E17" s="524"/>
      <c r="F17" s="122"/>
      <c r="G17" s="122"/>
      <c r="H17" s="122"/>
      <c r="I17" s="122"/>
      <c r="J17" s="122"/>
      <c r="K17" s="122"/>
      <c r="L17" s="122"/>
      <c r="M17" s="122"/>
      <c r="N17" s="122"/>
    </row>
    <row r="18" spans="1:14" ht="19.5" customHeight="1">
      <c r="A18" s="524"/>
      <c r="B18" s="524"/>
      <c r="C18" s="524"/>
      <c r="D18" s="524"/>
      <c r="E18" s="524"/>
      <c r="F18" s="122"/>
      <c r="G18" s="122"/>
      <c r="H18" s="122"/>
      <c r="I18" s="122"/>
      <c r="J18" s="122"/>
      <c r="K18" s="122"/>
      <c r="L18" s="122"/>
      <c r="M18" s="122"/>
      <c r="N18" s="122"/>
    </row>
    <row r="19" spans="1:14" ht="19.5" customHeight="1">
      <c r="A19" s="524"/>
      <c r="B19" s="524"/>
      <c r="C19" s="524"/>
      <c r="D19" s="524"/>
      <c r="E19" s="524"/>
      <c r="F19" s="122"/>
      <c r="G19" s="122"/>
      <c r="H19" s="122"/>
      <c r="I19" s="122"/>
      <c r="J19" s="122"/>
      <c r="K19" s="122"/>
      <c r="L19" s="122"/>
      <c r="M19" s="122"/>
      <c r="N19" s="122"/>
    </row>
    <row r="20" spans="1:14" ht="19.5" customHeight="1">
      <c r="A20" s="524"/>
      <c r="B20" s="524"/>
      <c r="C20" s="524"/>
      <c r="D20" s="524"/>
      <c r="E20" s="524"/>
      <c r="F20" s="122"/>
      <c r="G20" s="122"/>
      <c r="H20" s="122"/>
      <c r="I20" s="122"/>
      <c r="J20" s="122"/>
      <c r="K20" s="122"/>
      <c r="L20" s="122"/>
      <c r="M20" s="122"/>
      <c r="N20" s="122"/>
    </row>
    <row r="21" spans="1:14" ht="19.5" customHeight="1">
      <c r="A21" s="524"/>
      <c r="B21" s="524"/>
      <c r="C21" s="524"/>
      <c r="D21" s="524"/>
      <c r="E21" s="524"/>
      <c r="F21" s="122"/>
      <c r="G21" s="122"/>
      <c r="H21" s="122"/>
      <c r="I21" s="122"/>
      <c r="J21" s="122"/>
      <c r="K21" s="122"/>
      <c r="L21" s="122"/>
      <c r="M21" s="122"/>
      <c r="N21" s="122"/>
    </row>
    <row r="22" spans="1:14" ht="19.5" customHeight="1">
      <c r="A22" s="524"/>
      <c r="B22" s="524"/>
      <c r="C22" s="524"/>
      <c r="D22" s="524"/>
      <c r="E22" s="524"/>
      <c r="F22" s="122"/>
      <c r="G22" s="122"/>
      <c r="H22" s="122"/>
      <c r="I22" s="122"/>
      <c r="J22" s="122"/>
      <c r="K22" s="122"/>
      <c r="L22" s="122"/>
      <c r="M22" s="122"/>
      <c r="N22" s="122"/>
    </row>
    <row r="23" spans="1:14" ht="19.5" customHeight="1">
      <c r="A23" s="524"/>
      <c r="B23" s="524"/>
      <c r="C23" s="524"/>
      <c r="D23" s="524"/>
      <c r="E23" s="524"/>
      <c r="I23" s="122"/>
      <c r="J23" s="122"/>
      <c r="K23" s="122"/>
      <c r="L23" s="122"/>
      <c r="M23" s="122"/>
      <c r="N23" s="122"/>
    </row>
    <row r="24" spans="1:14" ht="19.5" customHeight="1">
      <c r="A24" s="524"/>
      <c r="B24" s="524"/>
      <c r="C24" s="524"/>
      <c r="D24" s="524"/>
      <c r="E24" s="524"/>
      <c r="I24" s="122"/>
      <c r="J24" s="122"/>
      <c r="K24" s="122"/>
      <c r="L24" s="122"/>
      <c r="M24" s="122"/>
      <c r="N24" s="122"/>
    </row>
    <row r="25" spans="1:14" ht="19.5" customHeight="1">
      <c r="A25" s="524"/>
      <c r="B25" s="524"/>
      <c r="C25" s="524"/>
      <c r="D25" s="524"/>
      <c r="E25" s="524"/>
      <c r="F25" s="629"/>
      <c r="G25" s="629"/>
      <c r="H25" s="629"/>
      <c r="I25" s="122"/>
      <c r="J25" s="122"/>
      <c r="K25" s="122"/>
      <c r="L25" s="122"/>
      <c r="M25" s="122"/>
      <c r="N25" s="122"/>
    </row>
    <row r="26" spans="1:14" ht="19.5" customHeight="1">
      <c r="A26" s="524"/>
      <c r="B26" s="524"/>
      <c r="C26" s="524"/>
      <c r="D26" s="524"/>
      <c r="E26" s="524"/>
      <c r="I26" s="122"/>
      <c r="J26" s="122"/>
      <c r="K26" s="122"/>
      <c r="L26" s="122"/>
      <c r="M26" s="122"/>
      <c r="N26" s="122"/>
    </row>
    <row r="27" spans="1:14" ht="19.5" customHeight="1">
      <c r="A27" s="524"/>
      <c r="B27" s="524"/>
      <c r="C27" s="524"/>
      <c r="D27" s="524"/>
      <c r="E27" s="524"/>
      <c r="I27" s="122"/>
      <c r="J27" s="122"/>
      <c r="K27" s="122"/>
      <c r="L27" s="122"/>
      <c r="M27" s="122"/>
      <c r="N27" s="122"/>
    </row>
    <row r="28" spans="1:14" ht="19.5" customHeight="1">
      <c r="A28" s="524"/>
      <c r="B28" s="524"/>
      <c r="C28" s="524"/>
      <c r="D28" s="524"/>
      <c r="E28" s="524"/>
      <c r="I28" s="122"/>
      <c r="J28" s="122"/>
      <c r="K28" s="122"/>
      <c r="L28" s="122"/>
      <c r="M28" s="122"/>
      <c r="N28" s="122"/>
    </row>
    <row r="29" spans="1:14" ht="12" customHeight="1">
      <c r="A29" s="408"/>
      <c r="B29" s="351"/>
      <c r="C29" s="351"/>
      <c r="D29" s="351"/>
    </row>
    <row r="30" spans="1:14" ht="13.5" customHeight="1">
      <c r="A30" s="779"/>
      <c r="B30" s="779"/>
      <c r="C30" s="779"/>
      <c r="D30" s="779"/>
      <c r="E30" s="779"/>
    </row>
    <row r="31" spans="1:14" ht="24" hidden="1" customHeight="1">
      <c r="A31" s="629"/>
      <c r="B31" s="629"/>
      <c r="C31" s="629"/>
      <c r="D31" s="629"/>
      <c r="E31" s="629"/>
      <c r="I31" s="629"/>
      <c r="J31" s="629"/>
      <c r="K31" s="629"/>
    </row>
    <row r="32" spans="1:14" ht="7.5" hidden="1" customHeight="1">
      <c r="A32" s="408"/>
      <c r="B32" s="351"/>
      <c r="C32" s="351"/>
      <c r="D32" s="351"/>
    </row>
    <row r="33" spans="1:5" ht="4.5" hidden="1" customHeight="1">
      <c r="A33" s="408"/>
      <c r="B33" s="351"/>
      <c r="C33" s="351"/>
      <c r="D33" s="351"/>
    </row>
    <row r="34" spans="1:5" ht="7.5" hidden="1" customHeight="1">
      <c r="A34" s="408"/>
      <c r="B34" s="351"/>
      <c r="C34" s="351"/>
      <c r="D34" s="351"/>
    </row>
    <row r="35" spans="1:5" ht="22.5" hidden="1" customHeight="1"/>
    <row r="36" spans="1:5" ht="24.75" customHeight="1">
      <c r="A36" s="778" t="s">
        <v>132</v>
      </c>
      <c r="B36" s="778"/>
      <c r="C36" s="778"/>
      <c r="D36" s="778"/>
      <c r="E36" s="706">
        <v>48</v>
      </c>
    </row>
    <row r="37" spans="1:5" ht="15.75" customHeight="1"/>
    <row r="38" spans="1:5" ht="19.5" customHeight="1"/>
  </sheetData>
  <mergeCells count="19">
    <mergeCell ref="F4:H4"/>
    <mergeCell ref="B9:D9"/>
    <mergeCell ref="A1:E1"/>
    <mergeCell ref="B3:D3"/>
    <mergeCell ref="A30:E30"/>
    <mergeCell ref="A2:B2"/>
    <mergeCell ref="B4:D4"/>
    <mergeCell ref="B5:D5"/>
    <mergeCell ref="B6:D6"/>
    <mergeCell ref="B7:D7"/>
    <mergeCell ref="B13:D13"/>
    <mergeCell ref="A36:D36"/>
    <mergeCell ref="A14:D14"/>
    <mergeCell ref="I9:U9"/>
    <mergeCell ref="A16:E16"/>
    <mergeCell ref="B8:D8"/>
    <mergeCell ref="B12:D12"/>
    <mergeCell ref="B11:D11"/>
    <mergeCell ref="B10:D10"/>
  </mergeCells>
  <printOptions horizontalCentered="1"/>
  <pageMargins left="0.70866141732283505" right="0.70866141732283505" top="0.62992125984252001" bottom="0.23622047244094499" header="0" footer="0"/>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sheetPr>
    <tabColor rgb="FF993366"/>
  </sheetPr>
  <dimension ref="A1:N33"/>
  <sheetViews>
    <sheetView rightToLeft="1" view="pageBreakPreview" workbookViewId="0">
      <selection activeCell="E14" sqref="E14"/>
    </sheetView>
  </sheetViews>
  <sheetFormatPr defaultRowHeight="12.75"/>
  <cols>
    <col min="1" max="1" width="7.7109375" style="400" customWidth="1"/>
    <col min="2" max="2" width="16.7109375" style="284" customWidth="1"/>
    <col min="3" max="3" width="16" style="284" customWidth="1"/>
    <col min="4" max="4" width="23.42578125" style="284" customWidth="1"/>
    <col min="5" max="5" width="18" style="284" customWidth="1"/>
    <col min="6" max="6" width="16.7109375" style="284" customWidth="1"/>
    <col min="7" max="7" width="16" style="284" customWidth="1"/>
    <col min="8" max="8" width="23.42578125" style="284" customWidth="1"/>
    <col min="9" max="16384" width="9.140625" style="284"/>
  </cols>
  <sheetData>
    <row r="1" spans="1:14" ht="33.75" customHeight="1">
      <c r="A1" s="822" t="s">
        <v>274</v>
      </c>
      <c r="B1" s="822"/>
      <c r="C1" s="822"/>
      <c r="D1" s="822"/>
      <c r="E1" s="822"/>
      <c r="F1" s="590"/>
      <c r="G1" s="590"/>
      <c r="H1" s="590"/>
    </row>
    <row r="2" spans="1:14" ht="29.25" customHeight="1" thickBot="1">
      <c r="A2" s="780" t="s">
        <v>299</v>
      </c>
      <c r="B2" s="780"/>
      <c r="C2" s="263"/>
      <c r="D2" s="263"/>
      <c r="G2" s="301"/>
      <c r="H2" s="301"/>
    </row>
    <row r="3" spans="1:14" s="575" customFormat="1" ht="38.25" customHeight="1" thickTop="1">
      <c r="A3" s="581" t="s">
        <v>222</v>
      </c>
      <c r="B3" s="823" t="s">
        <v>539</v>
      </c>
      <c r="C3" s="823"/>
      <c r="D3" s="823"/>
      <c r="E3" s="753" t="s">
        <v>56</v>
      </c>
      <c r="F3" s="775"/>
      <c r="G3" s="775"/>
      <c r="H3" s="775"/>
    </row>
    <row r="4" spans="1:14" ht="35.1" customHeight="1">
      <c r="A4" s="406">
        <v>1</v>
      </c>
      <c r="B4" s="825" t="s">
        <v>244</v>
      </c>
      <c r="C4" s="825"/>
      <c r="D4" s="825"/>
      <c r="E4" s="398">
        <v>12.7</v>
      </c>
      <c r="G4" s="284" t="s">
        <v>250</v>
      </c>
    </row>
    <row r="5" spans="1:14" ht="35.1" customHeight="1">
      <c r="A5" s="404">
        <v>2</v>
      </c>
      <c r="B5" s="827" t="s">
        <v>243</v>
      </c>
      <c r="C5" s="827"/>
      <c r="D5" s="827"/>
      <c r="E5" s="204">
        <v>9.6</v>
      </c>
    </row>
    <row r="6" spans="1:14" ht="35.1" customHeight="1">
      <c r="A6" s="404">
        <v>3</v>
      </c>
      <c r="B6" s="828" t="s">
        <v>245</v>
      </c>
      <c r="C6" s="828"/>
      <c r="D6" s="828"/>
      <c r="E6" s="204">
        <v>8.6</v>
      </c>
      <c r="K6" s="400"/>
    </row>
    <row r="7" spans="1:14" ht="35.1" customHeight="1">
      <c r="A7" s="404">
        <v>4</v>
      </c>
      <c r="B7" s="825" t="s">
        <v>321</v>
      </c>
      <c r="C7" s="825"/>
      <c r="D7" s="825"/>
      <c r="E7" s="204">
        <v>6.9</v>
      </c>
    </row>
    <row r="8" spans="1:14" ht="35.1" customHeight="1">
      <c r="A8" s="404">
        <v>5</v>
      </c>
      <c r="B8" s="825" t="s">
        <v>246</v>
      </c>
      <c r="C8" s="825"/>
      <c r="D8" s="825"/>
      <c r="E8" s="208">
        <v>5.7</v>
      </c>
    </row>
    <row r="9" spans="1:14" ht="35.1" customHeight="1">
      <c r="A9" s="404">
        <v>6</v>
      </c>
      <c r="B9" s="825" t="s">
        <v>181</v>
      </c>
      <c r="C9" s="825"/>
      <c r="D9" s="825"/>
      <c r="E9" s="204">
        <v>5.6</v>
      </c>
    </row>
    <row r="10" spans="1:14" ht="35.1" customHeight="1">
      <c r="A10" s="404">
        <v>7</v>
      </c>
      <c r="B10" s="820" t="s">
        <v>446</v>
      </c>
      <c r="C10" s="820"/>
      <c r="D10" s="820"/>
      <c r="E10" s="204">
        <v>5.5</v>
      </c>
      <c r="F10" s="596"/>
      <c r="G10" s="596"/>
      <c r="H10" s="596"/>
    </row>
    <row r="11" spans="1:14" ht="35.1" customHeight="1">
      <c r="A11" s="404">
        <v>8</v>
      </c>
      <c r="B11" s="825" t="s">
        <v>237</v>
      </c>
      <c r="C11" s="825"/>
      <c r="D11" s="825"/>
      <c r="E11" s="204">
        <v>4.9000000000000004</v>
      </c>
      <c r="F11" s="172"/>
      <c r="G11" s="172"/>
      <c r="H11" s="172"/>
    </row>
    <row r="12" spans="1:14" ht="35.1" customHeight="1">
      <c r="A12" s="404">
        <v>9</v>
      </c>
      <c r="B12" s="825" t="s">
        <v>322</v>
      </c>
      <c r="C12" s="825"/>
      <c r="D12" s="825"/>
      <c r="E12" s="461">
        <v>3.9</v>
      </c>
      <c r="F12" s="587"/>
      <c r="G12" s="587"/>
      <c r="H12" s="587"/>
      <c r="J12" s="764"/>
      <c r="K12" s="764"/>
      <c r="L12" s="764"/>
      <c r="M12" s="764"/>
      <c r="N12" s="764"/>
    </row>
    <row r="13" spans="1:14" ht="35.1" customHeight="1" thickBot="1">
      <c r="A13" s="405">
        <v>10</v>
      </c>
      <c r="B13" s="826" t="s">
        <v>182</v>
      </c>
      <c r="C13" s="826"/>
      <c r="D13" s="826"/>
      <c r="E13" s="444">
        <v>3.6</v>
      </c>
      <c r="F13" s="589"/>
      <c r="G13" s="589"/>
      <c r="H13" s="589"/>
    </row>
    <row r="14" spans="1:14" s="533" customFormat="1" ht="35.1" customHeight="1" thickTop="1" thickBot="1">
      <c r="A14" s="817" t="s">
        <v>257</v>
      </c>
      <c r="B14" s="817"/>
      <c r="C14" s="817"/>
      <c r="D14" s="817"/>
      <c r="E14" s="556">
        <v>67.099999999999994</v>
      </c>
      <c r="F14" s="589"/>
      <c r="G14" s="589"/>
      <c r="H14" s="589"/>
    </row>
    <row r="15" spans="1:14" ht="13.5" customHeight="1" thickTop="1">
      <c r="A15" s="410"/>
      <c r="B15" s="172"/>
      <c r="C15" s="172"/>
      <c r="D15" s="172"/>
      <c r="F15" s="589"/>
      <c r="G15" s="589"/>
      <c r="H15" s="589"/>
    </row>
    <row r="16" spans="1:14" ht="19.5" customHeight="1">
      <c r="A16" s="764" t="s">
        <v>240</v>
      </c>
      <c r="B16" s="764"/>
      <c r="C16" s="764"/>
      <c r="D16" s="764"/>
      <c r="E16" s="764"/>
      <c r="F16" s="589"/>
      <c r="G16" s="589"/>
      <c r="H16" s="589"/>
      <c r="I16" s="122"/>
      <c r="J16" s="122"/>
    </row>
    <row r="17" spans="1:9" ht="20.100000000000001" customHeight="1">
      <c r="A17" s="397"/>
      <c r="B17" s="351"/>
      <c r="C17" s="351"/>
      <c r="D17" s="351"/>
      <c r="F17" s="589"/>
      <c r="G17" s="589"/>
      <c r="H17" s="589"/>
    </row>
    <row r="18" spans="1:9" ht="20.100000000000001" customHeight="1">
      <c r="A18" s="526"/>
      <c r="B18" s="526"/>
      <c r="C18" s="526"/>
      <c r="D18" s="526"/>
      <c r="F18" s="589"/>
      <c r="G18" s="589"/>
      <c r="H18" s="589"/>
    </row>
    <row r="19" spans="1:9" ht="20.100000000000001" customHeight="1">
      <c r="A19" s="526"/>
      <c r="B19" s="526"/>
      <c r="C19" s="526"/>
      <c r="D19" s="526"/>
      <c r="F19" s="589"/>
      <c r="G19" s="589"/>
      <c r="H19" s="589"/>
    </row>
    <row r="20" spans="1:9" ht="20.100000000000001" customHeight="1">
      <c r="A20" s="526"/>
      <c r="B20" s="526"/>
      <c r="C20" s="526"/>
      <c r="D20" s="526"/>
      <c r="F20" s="588"/>
      <c r="G20" s="588"/>
      <c r="H20" s="588"/>
    </row>
    <row r="21" spans="1:9" ht="20.100000000000001" customHeight="1">
      <c r="A21" s="526"/>
      <c r="B21" s="526"/>
      <c r="C21" s="526"/>
      <c r="D21" s="526"/>
      <c r="F21" s="629"/>
      <c r="G21" s="629"/>
      <c r="H21" s="629"/>
    </row>
    <row r="22" spans="1:9" ht="20.100000000000001" customHeight="1">
      <c r="A22" s="526"/>
      <c r="B22" s="526"/>
      <c r="C22" s="526"/>
      <c r="D22" s="526"/>
      <c r="F22" s="589"/>
      <c r="G22" s="589"/>
      <c r="H22" s="589"/>
    </row>
    <row r="23" spans="1:9" ht="20.100000000000001" customHeight="1">
      <c r="A23" s="526"/>
      <c r="B23" s="526"/>
      <c r="C23" s="526"/>
      <c r="D23" s="526"/>
      <c r="F23" s="589"/>
      <c r="G23" s="589"/>
      <c r="H23" s="589"/>
    </row>
    <row r="24" spans="1:9" ht="13.5" customHeight="1">
      <c r="A24" s="779"/>
      <c r="B24" s="779"/>
      <c r="C24" s="779"/>
      <c r="D24" s="779"/>
      <c r="E24" s="779"/>
      <c r="F24" s="589"/>
      <c r="G24" s="589"/>
      <c r="H24" s="589"/>
    </row>
    <row r="25" spans="1:9" ht="20.100000000000001" customHeight="1">
      <c r="A25" s="629"/>
      <c r="B25" s="629"/>
      <c r="C25" s="629"/>
      <c r="D25" s="629"/>
      <c r="E25" s="629"/>
      <c r="F25" s="589"/>
      <c r="G25" s="589"/>
      <c r="H25" s="589"/>
      <c r="I25" s="629"/>
    </row>
    <row r="26" spans="1:9" ht="20.100000000000001" customHeight="1">
      <c r="A26" s="397"/>
      <c r="B26" s="351"/>
      <c r="C26" s="351"/>
      <c r="D26" s="351"/>
    </row>
    <row r="27" spans="1:9" ht="20.100000000000001" customHeight="1">
      <c r="A27" s="397"/>
      <c r="B27" s="351"/>
      <c r="C27" s="351"/>
      <c r="D27" s="351"/>
      <c r="F27" s="595"/>
      <c r="G27" s="595"/>
      <c r="H27" s="595"/>
    </row>
    <row r="28" spans="1:9" ht="20.100000000000001" customHeight="1">
      <c r="A28" s="397"/>
      <c r="B28" s="351"/>
      <c r="C28" s="351"/>
      <c r="D28" s="351"/>
    </row>
    <row r="29" spans="1:9" ht="20.100000000000001" customHeight="1">
      <c r="A29" s="397"/>
      <c r="B29" s="351"/>
      <c r="C29" s="351"/>
      <c r="D29" s="351"/>
    </row>
    <row r="30" spans="1:9" ht="22.5" hidden="1" customHeight="1"/>
    <row r="31" spans="1:9" ht="24.75" customHeight="1">
      <c r="A31" s="778" t="s">
        <v>132</v>
      </c>
      <c r="B31" s="778"/>
      <c r="C31" s="778"/>
      <c r="D31" s="778"/>
      <c r="E31" s="706">
        <v>49</v>
      </c>
    </row>
    <row r="32" spans="1:9" ht="15.75" customHeight="1"/>
    <row r="33" ht="19.5" customHeight="1"/>
  </sheetData>
  <mergeCells count="19">
    <mergeCell ref="F3:H3"/>
    <mergeCell ref="B5:D5"/>
    <mergeCell ref="B4:D4"/>
    <mergeCell ref="B6:D6"/>
    <mergeCell ref="A1:E1"/>
    <mergeCell ref="A2:B2"/>
    <mergeCell ref="B3:D3"/>
    <mergeCell ref="B7:D7"/>
    <mergeCell ref="B9:D9"/>
    <mergeCell ref="B11:D11"/>
    <mergeCell ref="B10:D10"/>
    <mergeCell ref="B8:D8"/>
    <mergeCell ref="A31:D31"/>
    <mergeCell ref="A24:E24"/>
    <mergeCell ref="B12:D12"/>
    <mergeCell ref="A14:D14"/>
    <mergeCell ref="J12:N12"/>
    <mergeCell ref="A16:E16"/>
    <mergeCell ref="B13:D13"/>
  </mergeCells>
  <printOptions horizontalCentered="1"/>
  <pageMargins left="0.70866141732283472" right="0.70866141732283472" top="0.62992125984251968" bottom="0.23622047244094491" header="0" footer="0"/>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sheetPr>
    <tabColor rgb="FF993366"/>
  </sheetPr>
  <dimension ref="A1:N32"/>
  <sheetViews>
    <sheetView rightToLeft="1" view="pageBreakPreview" workbookViewId="0">
      <selection activeCell="F4" sqref="F4"/>
    </sheetView>
  </sheetViews>
  <sheetFormatPr defaultRowHeight="12.75"/>
  <cols>
    <col min="1" max="1" width="7.28515625" style="400" customWidth="1"/>
    <col min="2" max="2" width="16.7109375" style="284" customWidth="1"/>
    <col min="3" max="3" width="16" style="284" customWidth="1"/>
    <col min="4" max="4" width="20" style="284" customWidth="1"/>
    <col min="5" max="5" width="19" style="284" customWidth="1"/>
    <col min="6" max="6" width="16.7109375" style="284" customWidth="1"/>
    <col min="7" max="7" width="16" style="284" customWidth="1"/>
    <col min="8" max="8" width="20" style="284" customWidth="1"/>
    <col min="9" max="16384" width="9.140625" style="284"/>
  </cols>
  <sheetData>
    <row r="1" spans="1:14" ht="33.75" customHeight="1">
      <c r="A1" s="822" t="s">
        <v>275</v>
      </c>
      <c r="B1" s="822"/>
      <c r="C1" s="822"/>
      <c r="D1" s="822"/>
      <c r="E1" s="822"/>
      <c r="F1" s="590"/>
      <c r="G1" s="590"/>
      <c r="H1" s="590"/>
    </row>
    <row r="2" spans="1:14" ht="28.5" customHeight="1" thickBot="1">
      <c r="A2" s="780" t="s">
        <v>300</v>
      </c>
      <c r="B2" s="780"/>
      <c r="C2" s="263"/>
      <c r="D2" s="263"/>
      <c r="G2" s="301"/>
      <c r="H2" s="301"/>
    </row>
    <row r="3" spans="1:14" s="575" customFormat="1" ht="38.25" customHeight="1" thickTop="1">
      <c r="A3" s="581" t="s">
        <v>222</v>
      </c>
      <c r="B3" s="823" t="s">
        <v>554</v>
      </c>
      <c r="C3" s="823"/>
      <c r="D3" s="823"/>
      <c r="E3" s="753" t="s">
        <v>56</v>
      </c>
      <c r="F3" s="284"/>
      <c r="G3" s="121"/>
      <c r="H3" s="121"/>
    </row>
    <row r="4" spans="1:14" ht="35.1" customHeight="1">
      <c r="A4" s="406">
        <v>1</v>
      </c>
      <c r="B4" s="825" t="s">
        <v>244</v>
      </c>
      <c r="C4" s="825"/>
      <c r="D4" s="825"/>
      <c r="E4" s="398">
        <v>11.8</v>
      </c>
    </row>
    <row r="5" spans="1:14" ht="35.1" customHeight="1">
      <c r="A5" s="404">
        <v>2</v>
      </c>
      <c r="B5" s="827" t="s">
        <v>243</v>
      </c>
      <c r="C5" s="827"/>
      <c r="D5" s="827"/>
      <c r="E5" s="204">
        <v>11.3</v>
      </c>
    </row>
    <row r="6" spans="1:14" ht="35.1" customHeight="1">
      <c r="A6" s="404">
        <v>3</v>
      </c>
      <c r="B6" s="828" t="s">
        <v>245</v>
      </c>
      <c r="C6" s="828"/>
      <c r="D6" s="828"/>
      <c r="E6" s="204">
        <v>10.5</v>
      </c>
    </row>
    <row r="7" spans="1:14" ht="35.1" customHeight="1">
      <c r="A7" s="404">
        <v>4</v>
      </c>
      <c r="B7" s="825" t="s">
        <v>321</v>
      </c>
      <c r="C7" s="825"/>
      <c r="D7" s="825"/>
      <c r="E7" s="204">
        <v>7.9</v>
      </c>
      <c r="F7" s="764"/>
      <c r="G7" s="764"/>
      <c r="H7" s="764"/>
      <c r="I7" s="764"/>
      <c r="J7" s="764"/>
    </row>
    <row r="8" spans="1:14" ht="35.1" customHeight="1">
      <c r="A8" s="404">
        <v>5</v>
      </c>
      <c r="B8" s="825" t="s">
        <v>246</v>
      </c>
      <c r="C8" s="825"/>
      <c r="D8" s="825"/>
      <c r="E8" s="204">
        <v>7.9</v>
      </c>
    </row>
    <row r="9" spans="1:14" ht="35.1" customHeight="1">
      <c r="A9" s="404">
        <v>6</v>
      </c>
      <c r="B9" s="825" t="s">
        <v>181</v>
      </c>
      <c r="C9" s="825"/>
      <c r="D9" s="825"/>
      <c r="E9" s="204">
        <v>6.2</v>
      </c>
    </row>
    <row r="10" spans="1:14" ht="35.1" customHeight="1">
      <c r="A10" s="404">
        <v>7</v>
      </c>
      <c r="B10" s="826" t="s">
        <v>182</v>
      </c>
      <c r="C10" s="826"/>
      <c r="D10" s="826"/>
      <c r="E10" s="204">
        <v>4.9000000000000004</v>
      </c>
    </row>
    <row r="11" spans="1:14" ht="35.1" customHeight="1">
      <c r="A11" s="404">
        <v>8</v>
      </c>
      <c r="B11" s="825" t="s">
        <v>322</v>
      </c>
      <c r="C11" s="825"/>
      <c r="D11" s="825"/>
      <c r="E11" s="204">
        <v>4.3</v>
      </c>
    </row>
    <row r="12" spans="1:14" ht="35.1" customHeight="1">
      <c r="A12" s="404">
        <v>9</v>
      </c>
      <c r="B12" s="825" t="s">
        <v>538</v>
      </c>
      <c r="C12" s="825"/>
      <c r="D12" s="825"/>
      <c r="E12" s="208">
        <v>3.7</v>
      </c>
    </row>
    <row r="13" spans="1:14" ht="35.1" customHeight="1" thickBot="1">
      <c r="A13" s="405">
        <v>10</v>
      </c>
      <c r="B13" s="825" t="s">
        <v>228</v>
      </c>
      <c r="C13" s="825"/>
      <c r="D13" s="825"/>
      <c r="E13" s="444">
        <v>3.5</v>
      </c>
    </row>
    <row r="14" spans="1:14" s="533" customFormat="1" ht="35.1" customHeight="1" thickTop="1" thickBot="1">
      <c r="A14" s="817" t="s">
        <v>258</v>
      </c>
      <c r="B14" s="817"/>
      <c r="C14" s="817"/>
      <c r="D14" s="817"/>
      <c r="E14" s="544">
        <v>72</v>
      </c>
    </row>
    <row r="15" spans="1:14" ht="20.25" customHeight="1" thickTop="1">
      <c r="A15" s="410"/>
      <c r="B15" s="172"/>
      <c r="C15" s="172"/>
      <c r="D15" s="172"/>
      <c r="F15" s="172"/>
      <c r="G15" s="172"/>
      <c r="H15" s="172"/>
    </row>
    <row r="16" spans="1:14" ht="19.5" customHeight="1">
      <c r="A16" s="764" t="s">
        <v>240</v>
      </c>
      <c r="B16" s="764"/>
      <c r="C16" s="764"/>
      <c r="D16" s="764"/>
      <c r="E16" s="764"/>
      <c r="F16" s="587"/>
      <c r="G16" s="587"/>
      <c r="H16" s="587"/>
      <c r="I16" s="122"/>
      <c r="J16" s="122"/>
      <c r="K16" s="122"/>
      <c r="L16" s="122"/>
      <c r="M16" s="122"/>
      <c r="N16" s="122"/>
    </row>
    <row r="17" spans="1:8" ht="30.75" customHeight="1">
      <c r="A17" s="397"/>
      <c r="B17" s="351"/>
      <c r="C17" s="351"/>
      <c r="D17" s="351"/>
      <c r="F17" s="589"/>
      <c r="G17" s="589"/>
      <c r="H17" s="589"/>
    </row>
    <row r="18" spans="1:8" ht="22.5" customHeight="1">
      <c r="A18" s="779"/>
      <c r="B18" s="779"/>
      <c r="C18" s="779"/>
      <c r="D18" s="779"/>
      <c r="E18" s="779"/>
      <c r="F18" s="588"/>
      <c r="G18" s="588"/>
      <c r="H18" s="588"/>
    </row>
    <row r="19" spans="1:8" ht="20.25" customHeight="1">
      <c r="A19" s="525"/>
      <c r="B19" s="525"/>
      <c r="C19" s="525"/>
      <c r="D19" s="525"/>
      <c r="E19" s="525"/>
      <c r="F19" s="588"/>
      <c r="G19" s="588"/>
      <c r="H19" s="588"/>
    </row>
    <row r="20" spans="1:8" ht="20.25" customHeight="1">
      <c r="A20" s="525"/>
      <c r="B20" s="525"/>
      <c r="C20" s="525"/>
      <c r="D20" s="525"/>
      <c r="E20" s="525"/>
      <c r="F20" s="588"/>
      <c r="G20" s="588"/>
      <c r="H20" s="588"/>
    </row>
    <row r="21" spans="1:8" ht="20.25" customHeight="1">
      <c r="A21" s="525"/>
      <c r="B21" s="525"/>
      <c r="C21" s="525"/>
      <c r="D21" s="525"/>
      <c r="E21" s="525"/>
      <c r="F21" s="588"/>
      <c r="G21" s="588"/>
      <c r="H21" s="588"/>
    </row>
    <row r="22" spans="1:8" ht="20.25" customHeight="1">
      <c r="A22" s="525"/>
      <c r="B22" s="525"/>
      <c r="C22" s="525"/>
      <c r="D22" s="525"/>
      <c r="E22" s="525"/>
      <c r="F22" s="588"/>
      <c r="G22" s="588"/>
      <c r="H22" s="588"/>
    </row>
    <row r="23" spans="1:8" ht="20.25" customHeight="1">
      <c r="A23" s="525"/>
      <c r="B23" s="525"/>
      <c r="C23" s="525"/>
      <c r="D23" s="525"/>
      <c r="E23" s="525"/>
      <c r="F23" s="588"/>
      <c r="G23" s="588"/>
      <c r="H23" s="588"/>
    </row>
    <row r="24" spans="1:8" ht="20.25" customHeight="1">
      <c r="A24" s="525"/>
      <c r="B24" s="525"/>
      <c r="C24" s="525"/>
      <c r="D24" s="525"/>
      <c r="E24" s="525"/>
      <c r="F24" s="588"/>
      <c r="G24" s="588"/>
      <c r="H24" s="588"/>
    </row>
    <row r="25" spans="1:8" ht="20.25" customHeight="1">
      <c r="A25" s="525"/>
      <c r="B25" s="525"/>
      <c r="C25" s="525"/>
      <c r="D25" s="525"/>
      <c r="E25" s="525"/>
      <c r="F25" s="588"/>
      <c r="G25" s="588"/>
      <c r="H25" s="588"/>
    </row>
    <row r="26" spans="1:8" ht="12" customHeight="1">
      <c r="A26" s="397"/>
      <c r="B26" s="351"/>
      <c r="C26" s="351"/>
      <c r="D26" s="351"/>
      <c r="F26" s="589"/>
      <c r="G26" s="589"/>
      <c r="H26" s="589"/>
    </row>
    <row r="27" spans="1:8" ht="18.75" customHeight="1">
      <c r="A27" s="397"/>
      <c r="B27" s="351"/>
      <c r="C27" s="351"/>
      <c r="D27" s="351"/>
      <c r="F27" s="589"/>
      <c r="G27" s="589"/>
      <c r="H27" s="589"/>
    </row>
    <row r="28" spans="1:8" ht="13.5" customHeight="1">
      <c r="A28" s="397"/>
      <c r="B28" s="351"/>
      <c r="C28" s="351"/>
      <c r="D28" s="351"/>
      <c r="F28" s="589"/>
      <c r="G28" s="589"/>
      <c r="H28" s="589"/>
    </row>
    <row r="29" spans="1:8" ht="14.25" customHeight="1"/>
    <row r="30" spans="1:8" ht="24.75" customHeight="1">
      <c r="A30" s="778" t="s">
        <v>132</v>
      </c>
      <c r="B30" s="778"/>
      <c r="C30" s="778"/>
      <c r="D30" s="778"/>
      <c r="E30" s="706">
        <v>50</v>
      </c>
      <c r="F30" s="595"/>
      <c r="G30" s="595"/>
      <c r="H30" s="595"/>
    </row>
    <row r="31" spans="1:8" ht="15.75" customHeight="1"/>
    <row r="32" spans="1:8" ht="19.5" customHeight="1"/>
  </sheetData>
  <mergeCells count="18">
    <mergeCell ref="A1:E1"/>
    <mergeCell ref="A2:B2"/>
    <mergeCell ref="B3:D3"/>
    <mergeCell ref="F7:J7"/>
    <mergeCell ref="A16:E16"/>
    <mergeCell ref="B5:D5"/>
    <mergeCell ref="B6:D6"/>
    <mergeCell ref="B4:D4"/>
    <mergeCell ref="B8:D8"/>
    <mergeCell ref="B10:D10"/>
    <mergeCell ref="A30:D30"/>
    <mergeCell ref="B11:D11"/>
    <mergeCell ref="A18:E18"/>
    <mergeCell ref="A14:D14"/>
    <mergeCell ref="B7:D7"/>
    <mergeCell ref="B12:D12"/>
    <mergeCell ref="B13:D13"/>
    <mergeCell ref="B9:D9"/>
  </mergeCells>
  <printOptions horizontalCentered="1"/>
  <pageMargins left="0.70866141732283472" right="0.70866141732283472" top="0.62992125984251968" bottom="0.23622047244094491" header="0" footer="0"/>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sheetPr>
    <tabColor rgb="FF993366"/>
  </sheetPr>
  <dimension ref="A1:I46"/>
  <sheetViews>
    <sheetView rightToLeft="1" tabSelected="1" view="pageBreakPreview" topLeftCell="A34" zoomScale="110" zoomScaleSheetLayoutView="110" workbookViewId="0">
      <selection activeCell="H24" sqref="H24"/>
    </sheetView>
  </sheetViews>
  <sheetFormatPr defaultRowHeight="12.75"/>
  <cols>
    <col min="1" max="1" width="1.140625" style="284" customWidth="1"/>
    <col min="2" max="2" width="5.140625" style="284" customWidth="1"/>
    <col min="3" max="3" width="39.7109375" style="284" customWidth="1"/>
    <col min="4" max="4" width="13.28515625" style="284" customWidth="1"/>
    <col min="5" max="5" width="14.5703125" style="284" customWidth="1"/>
    <col min="6" max="6" width="16.85546875" style="284" customWidth="1"/>
    <col min="7" max="7" width="9.140625" style="284" hidden="1" customWidth="1"/>
    <col min="8" max="16384" width="9.140625" style="284"/>
  </cols>
  <sheetData>
    <row r="1" spans="1:9" ht="33.75" customHeight="1">
      <c r="B1" s="767" t="s">
        <v>567</v>
      </c>
      <c r="C1" s="767"/>
      <c r="D1" s="767"/>
      <c r="E1" s="767"/>
      <c r="F1" s="767"/>
    </row>
    <row r="2" spans="1:9" ht="18" customHeight="1" thickBot="1">
      <c r="B2" s="780" t="s">
        <v>295</v>
      </c>
      <c r="C2" s="780"/>
      <c r="D2" s="263"/>
      <c r="E2" s="263"/>
      <c r="F2" s="263"/>
    </row>
    <row r="3" spans="1:9" s="570" customFormat="1" ht="33" customHeight="1" thickTop="1">
      <c r="A3" s="662"/>
      <c r="B3" s="563"/>
      <c r="C3" s="563" t="s">
        <v>138</v>
      </c>
      <c r="D3" s="632" t="s">
        <v>44</v>
      </c>
      <c r="E3" s="562" t="s">
        <v>56</v>
      </c>
      <c r="F3" s="762" t="s">
        <v>574</v>
      </c>
    </row>
    <row r="4" spans="1:9" ht="21.95" customHeight="1">
      <c r="B4" s="8">
        <v>1</v>
      </c>
      <c r="C4" s="391" t="s">
        <v>46</v>
      </c>
      <c r="D4" s="273">
        <v>4824</v>
      </c>
      <c r="E4" s="512">
        <f>D4/25269*100</f>
        <v>19.090585302148877</v>
      </c>
      <c r="F4" s="512">
        <f>D4/35212600*100000</f>
        <v>13.699641605561647</v>
      </c>
    </row>
    <row r="5" spans="1:9" ht="21.95" customHeight="1">
      <c r="B5" s="392">
        <v>2</v>
      </c>
      <c r="C5" s="393" t="s">
        <v>47</v>
      </c>
      <c r="D5" s="210">
        <v>2027</v>
      </c>
      <c r="E5" s="222">
        <f t="shared" ref="E5:E16" si="0">D5/25269*100</f>
        <v>8.0216866516284782</v>
      </c>
      <c r="F5" s="222">
        <f t="shared" ref="F5:F16" si="1">D5/35212600*100000</f>
        <v>5.7564621754712801</v>
      </c>
    </row>
    <row r="6" spans="1:9" ht="21.95" customHeight="1">
      <c r="B6" s="392">
        <v>3</v>
      </c>
      <c r="C6" s="722" t="s">
        <v>450</v>
      </c>
      <c r="D6" s="212">
        <v>1584</v>
      </c>
      <c r="E6" s="338">
        <f t="shared" si="0"/>
        <v>6.2685503977205261</v>
      </c>
      <c r="F6" s="338">
        <f t="shared" si="1"/>
        <v>4.4983897809306894</v>
      </c>
    </row>
    <row r="7" spans="1:9" ht="21.95" customHeight="1">
      <c r="B7" s="392">
        <v>4</v>
      </c>
      <c r="C7" s="274" t="s">
        <v>451</v>
      </c>
      <c r="D7" s="212">
        <v>1542</v>
      </c>
      <c r="E7" s="338">
        <f t="shared" si="0"/>
        <v>6.1023388341446045</v>
      </c>
      <c r="F7" s="338">
        <f t="shared" si="1"/>
        <v>4.3791142943151034</v>
      </c>
    </row>
    <row r="8" spans="1:9" ht="21.95" customHeight="1">
      <c r="B8" s="8">
        <v>5</v>
      </c>
      <c r="C8" s="393" t="s">
        <v>133</v>
      </c>
      <c r="D8" s="212">
        <v>1454</v>
      </c>
      <c r="E8" s="338">
        <f t="shared" si="0"/>
        <v>5.754086034271241</v>
      </c>
      <c r="F8" s="338">
        <f t="shared" si="1"/>
        <v>4.1292037509300652</v>
      </c>
    </row>
    <row r="9" spans="1:9" ht="21.95" customHeight="1">
      <c r="B9" s="392">
        <v>6</v>
      </c>
      <c r="C9" s="393" t="s">
        <v>54</v>
      </c>
      <c r="D9" s="212">
        <v>1260</v>
      </c>
      <c r="E9" s="338">
        <f t="shared" si="0"/>
        <v>4.9863469072776914</v>
      </c>
      <c r="F9" s="338">
        <f t="shared" si="1"/>
        <v>3.578264598467594</v>
      </c>
    </row>
    <row r="10" spans="1:9" ht="21.95" customHeight="1">
      <c r="B10" s="8">
        <v>7</v>
      </c>
      <c r="C10" s="375" t="s">
        <v>452</v>
      </c>
      <c r="D10" s="212">
        <v>1101</v>
      </c>
      <c r="E10" s="338">
        <f t="shared" si="0"/>
        <v>4.3571174165974123</v>
      </c>
      <c r="F10" s="338">
        <f t="shared" si="1"/>
        <v>3.1267216848514452</v>
      </c>
    </row>
    <row r="11" spans="1:9" ht="21.95" customHeight="1">
      <c r="B11" s="392">
        <v>8</v>
      </c>
      <c r="C11" s="635" t="s">
        <v>78</v>
      </c>
      <c r="D11" s="212">
        <v>972</v>
      </c>
      <c r="E11" s="338">
        <f t="shared" si="0"/>
        <v>3.8466104713285052</v>
      </c>
      <c r="F11" s="338">
        <f t="shared" si="1"/>
        <v>2.760375547389287</v>
      </c>
    </row>
    <row r="12" spans="1:9" ht="21.95" customHeight="1">
      <c r="B12" s="392">
        <v>9</v>
      </c>
      <c r="C12" s="274" t="s">
        <v>57</v>
      </c>
      <c r="D12" s="212">
        <v>811</v>
      </c>
      <c r="E12" s="338">
        <f t="shared" si="0"/>
        <v>3.2094661442874672</v>
      </c>
      <c r="F12" s="338">
        <f t="shared" si="1"/>
        <v>2.3031528486962056</v>
      </c>
    </row>
    <row r="13" spans="1:9" ht="21.95" customHeight="1" thickBot="1">
      <c r="B13" s="8">
        <v>10</v>
      </c>
      <c r="C13" s="393" t="s">
        <v>50</v>
      </c>
      <c r="D13" s="213">
        <v>808</v>
      </c>
      <c r="E13" s="475">
        <f t="shared" si="0"/>
        <v>3.1975938897463294</v>
      </c>
      <c r="F13" s="475">
        <f t="shared" si="1"/>
        <v>2.2946331710808061</v>
      </c>
    </row>
    <row r="14" spans="1:9" ht="23.1" customHeight="1" thickTop="1" thickBot="1">
      <c r="B14" s="829" t="s">
        <v>126</v>
      </c>
      <c r="C14" s="829"/>
      <c r="D14" s="214">
        <f>SUM(D4:D13)</f>
        <v>16383</v>
      </c>
      <c r="E14" s="221">
        <f t="shared" si="0"/>
        <v>64.834382049151131</v>
      </c>
      <c r="F14" s="221">
        <f t="shared" si="1"/>
        <v>46.525959457694121</v>
      </c>
    </row>
    <row r="15" spans="1:9" ht="23.1" customHeight="1" thickTop="1" thickBot="1">
      <c r="B15" s="829" t="s">
        <v>323</v>
      </c>
      <c r="C15" s="829"/>
      <c r="D15" s="214">
        <v>8886</v>
      </c>
      <c r="E15" s="221">
        <f t="shared" si="0"/>
        <v>35.165617950848862</v>
      </c>
      <c r="F15" s="221">
        <f t="shared" si="1"/>
        <v>25.235285096811939</v>
      </c>
    </row>
    <row r="16" spans="1:9" s="533" customFormat="1" ht="23.1" customHeight="1" thickTop="1" thickBot="1">
      <c r="A16" s="440"/>
      <c r="B16" s="817" t="s">
        <v>329</v>
      </c>
      <c r="C16" s="817"/>
      <c r="D16" s="532">
        <f>SUM(D14:D15)</f>
        <v>25269</v>
      </c>
      <c r="E16" s="545">
        <f t="shared" si="0"/>
        <v>100</v>
      </c>
      <c r="F16" s="545">
        <f t="shared" si="1"/>
        <v>71.76124455450605</v>
      </c>
      <c r="I16" s="740"/>
    </row>
    <row r="17" spans="1:7" ht="5.25" customHeight="1" thickTop="1">
      <c r="B17" s="832"/>
      <c r="C17" s="832"/>
      <c r="D17" s="832"/>
      <c r="E17" s="832"/>
      <c r="F17" s="832"/>
    </row>
    <row r="18" spans="1:7" ht="15" customHeight="1">
      <c r="B18" s="835" t="s">
        <v>477</v>
      </c>
      <c r="C18" s="835"/>
      <c r="D18" s="835"/>
      <c r="E18" s="835"/>
      <c r="F18" s="835"/>
      <c r="G18" s="835"/>
    </row>
    <row r="19" spans="1:7" ht="27.75" customHeight="1">
      <c r="B19" s="836" t="s">
        <v>478</v>
      </c>
      <c r="C19" s="836"/>
      <c r="D19" s="836"/>
      <c r="E19" s="836"/>
      <c r="F19" s="836"/>
      <c r="G19" s="836"/>
    </row>
    <row r="20" spans="1:7" ht="18" customHeight="1">
      <c r="B20" s="835" t="s">
        <v>479</v>
      </c>
      <c r="C20" s="835"/>
      <c r="D20" s="835"/>
      <c r="E20" s="835"/>
      <c r="F20" s="835"/>
      <c r="G20" s="835"/>
    </row>
    <row r="21" spans="1:7" ht="7.5" customHeight="1">
      <c r="B21" s="833"/>
      <c r="C21" s="833"/>
      <c r="D21" s="833"/>
      <c r="E21" s="833"/>
      <c r="F21" s="833"/>
    </row>
    <row r="22" spans="1:7" ht="30.75" customHeight="1">
      <c r="B22" s="831" t="s">
        <v>566</v>
      </c>
      <c r="C22" s="831"/>
      <c r="D22" s="831"/>
      <c r="E22" s="831"/>
      <c r="F22" s="831"/>
    </row>
    <row r="23" spans="1:7" ht="15.75" customHeight="1" thickBot="1">
      <c r="B23" s="780" t="s">
        <v>306</v>
      </c>
      <c r="C23" s="780"/>
      <c r="D23" s="263"/>
      <c r="E23" s="263"/>
      <c r="F23" s="263"/>
    </row>
    <row r="24" spans="1:7" s="570" customFormat="1" ht="33" customHeight="1" thickTop="1">
      <c r="A24" s="662"/>
      <c r="B24" s="563"/>
      <c r="C24" s="563" t="s">
        <v>138</v>
      </c>
      <c r="D24" s="632" t="s">
        <v>140</v>
      </c>
      <c r="E24" s="632" t="s">
        <v>56</v>
      </c>
      <c r="F24" s="762" t="s">
        <v>574</v>
      </c>
    </row>
    <row r="25" spans="1:7" ht="21.95" customHeight="1">
      <c r="B25" s="8">
        <v>1</v>
      </c>
      <c r="C25" s="274" t="s">
        <v>47</v>
      </c>
      <c r="D25" s="273">
        <v>1380</v>
      </c>
      <c r="E25" s="512">
        <f>D25/8825*100</f>
        <v>15.637393767705381</v>
      </c>
      <c r="F25" s="512">
        <f>D25/35212600*100000</f>
        <v>3.9190517030835554</v>
      </c>
    </row>
    <row r="26" spans="1:7" ht="21.95" customHeight="1">
      <c r="B26" s="392">
        <v>2</v>
      </c>
      <c r="C26" s="274" t="s">
        <v>46</v>
      </c>
      <c r="D26" s="210">
        <v>1002</v>
      </c>
      <c r="E26" s="222">
        <f t="shared" ref="E26:E37" si="2">D26/8825*100</f>
        <v>11.354107648725211</v>
      </c>
      <c r="F26" s="222">
        <f t="shared" ref="F26:F37" si="3">D26/35212600*100000</f>
        <v>2.8455723235432773</v>
      </c>
    </row>
    <row r="27" spans="1:7" ht="21.95" customHeight="1">
      <c r="B27" s="392">
        <v>3</v>
      </c>
      <c r="C27" s="274" t="s">
        <v>231</v>
      </c>
      <c r="D27" s="212">
        <v>797</v>
      </c>
      <c r="E27" s="338">
        <f t="shared" si="2"/>
        <v>9.0311614730878187</v>
      </c>
      <c r="F27" s="338">
        <f t="shared" si="3"/>
        <v>2.2633943531576763</v>
      </c>
    </row>
    <row r="28" spans="1:7" ht="21.95" customHeight="1">
      <c r="B28" s="392">
        <v>4</v>
      </c>
      <c r="C28" s="274" t="s">
        <v>125</v>
      </c>
      <c r="D28" s="212">
        <v>732</v>
      </c>
      <c r="E28" s="338">
        <f t="shared" si="2"/>
        <v>8.2946175637393775</v>
      </c>
      <c r="F28" s="338">
        <f t="shared" si="3"/>
        <v>2.0788013381573642</v>
      </c>
    </row>
    <row r="29" spans="1:7" ht="21.95" customHeight="1">
      <c r="B29" s="8">
        <v>5</v>
      </c>
      <c r="C29" s="394" t="s">
        <v>60</v>
      </c>
      <c r="D29" s="212">
        <v>543</v>
      </c>
      <c r="E29" s="338">
        <f t="shared" si="2"/>
        <v>6.1529745042492916</v>
      </c>
      <c r="F29" s="338">
        <f t="shared" si="3"/>
        <v>1.5420616483872249</v>
      </c>
    </row>
    <row r="30" spans="1:7" ht="21.95" customHeight="1">
      <c r="B30" s="392">
        <v>6</v>
      </c>
      <c r="C30" s="274" t="s">
        <v>133</v>
      </c>
      <c r="D30" s="212">
        <v>468</v>
      </c>
      <c r="E30" s="338">
        <f t="shared" si="2"/>
        <v>5.3031161473087822</v>
      </c>
      <c r="F30" s="338">
        <f t="shared" si="3"/>
        <v>1.3290697080022493</v>
      </c>
    </row>
    <row r="31" spans="1:7" ht="21.95" customHeight="1">
      <c r="B31" s="8">
        <v>7</v>
      </c>
      <c r="C31" s="274" t="s">
        <v>324</v>
      </c>
      <c r="D31" s="212">
        <v>445</v>
      </c>
      <c r="E31" s="338">
        <f t="shared" si="2"/>
        <v>5.0424929178470252</v>
      </c>
      <c r="F31" s="338">
        <f t="shared" si="3"/>
        <v>1.2637521796175233</v>
      </c>
    </row>
    <row r="32" spans="1:7" ht="21.95" customHeight="1">
      <c r="B32" s="392">
        <v>8</v>
      </c>
      <c r="C32" s="274" t="s">
        <v>50</v>
      </c>
      <c r="D32" s="212">
        <v>444</v>
      </c>
      <c r="E32" s="338">
        <f t="shared" si="2"/>
        <v>5.0311614730878187</v>
      </c>
      <c r="F32" s="338">
        <f t="shared" si="3"/>
        <v>1.260912287079057</v>
      </c>
    </row>
    <row r="33" spans="1:7" ht="21.95" customHeight="1">
      <c r="B33" s="392">
        <v>9</v>
      </c>
      <c r="C33" s="274" t="s">
        <v>54</v>
      </c>
      <c r="D33" s="212">
        <v>433</v>
      </c>
      <c r="E33" s="338">
        <f t="shared" si="2"/>
        <v>4.9065155807365439</v>
      </c>
      <c r="F33" s="338">
        <f t="shared" si="3"/>
        <v>1.2296734691559272</v>
      </c>
    </row>
    <row r="34" spans="1:7" ht="21.95" customHeight="1" thickBot="1">
      <c r="B34" s="8">
        <v>10</v>
      </c>
      <c r="C34" s="274" t="s">
        <v>69</v>
      </c>
      <c r="D34" s="213">
        <v>421</v>
      </c>
      <c r="E34" s="475">
        <f t="shared" si="2"/>
        <v>4.7705382436260626</v>
      </c>
      <c r="F34" s="475">
        <f t="shared" si="3"/>
        <v>1.1955947586943312</v>
      </c>
    </row>
    <row r="35" spans="1:7" ht="21.95" customHeight="1" thickTop="1" thickBot="1">
      <c r="B35" s="829" t="s">
        <v>139</v>
      </c>
      <c r="C35" s="829"/>
      <c r="D35" s="214">
        <f>SUM(D25:D34)</f>
        <v>6665</v>
      </c>
      <c r="E35" s="221">
        <f t="shared" si="2"/>
        <v>75.524079320113316</v>
      </c>
      <c r="F35" s="221">
        <f t="shared" si="3"/>
        <v>18.927883768878186</v>
      </c>
    </row>
    <row r="36" spans="1:7" ht="21.95" customHeight="1" thickTop="1" thickBot="1">
      <c r="B36" s="829" t="s">
        <v>327</v>
      </c>
      <c r="C36" s="829"/>
      <c r="D36" s="214">
        <v>2160</v>
      </c>
      <c r="E36" s="221">
        <f t="shared" si="2"/>
        <v>24.475920679886688</v>
      </c>
      <c r="F36" s="221">
        <f t="shared" si="3"/>
        <v>6.1341678830873043</v>
      </c>
    </row>
    <row r="37" spans="1:7" s="533" customFormat="1" ht="21.95" customHeight="1" thickTop="1" thickBot="1">
      <c r="A37" s="440"/>
      <c r="B37" s="817" t="s">
        <v>328</v>
      </c>
      <c r="C37" s="817"/>
      <c r="D37" s="532">
        <f>SUM(D35:D36)</f>
        <v>8825</v>
      </c>
      <c r="E37" s="545">
        <f t="shared" si="2"/>
        <v>100</v>
      </c>
      <c r="F37" s="545">
        <f t="shared" si="3"/>
        <v>25.06205165196549</v>
      </c>
      <c r="G37" s="549">
        <f>SUM(D37:D37)</f>
        <v>8825</v>
      </c>
    </row>
    <row r="38" spans="1:7" ht="6" customHeight="1" thickTop="1">
      <c r="B38" s="390"/>
      <c r="C38" s="390"/>
      <c r="D38" s="210"/>
      <c r="E38" s="222"/>
      <c r="F38" s="211"/>
    </row>
    <row r="39" spans="1:7" ht="15" customHeight="1">
      <c r="B39" s="834" t="s">
        <v>453</v>
      </c>
      <c r="C39" s="834"/>
      <c r="D39" s="834"/>
      <c r="E39" s="834"/>
      <c r="F39" s="834"/>
    </row>
    <row r="40" spans="1:7" ht="40.5" customHeight="1">
      <c r="B40" s="815" t="s">
        <v>353</v>
      </c>
      <c r="C40" s="815"/>
      <c r="D40" s="815"/>
      <c r="E40" s="815"/>
      <c r="F40" s="815"/>
    </row>
    <row r="41" spans="1:7" ht="2.25" customHeight="1">
      <c r="B41" s="655"/>
      <c r="C41" s="655"/>
      <c r="D41" s="655"/>
      <c r="E41" s="655"/>
      <c r="F41" s="655"/>
    </row>
    <row r="42" spans="1:7" ht="12" customHeight="1">
      <c r="B42" s="815" t="s">
        <v>226</v>
      </c>
      <c r="C42" s="830"/>
    </row>
    <row r="43" spans="1:7" ht="4.5" customHeight="1">
      <c r="B43" s="271"/>
      <c r="C43" s="271"/>
      <c r="D43" s="56"/>
    </row>
    <row r="44" spans="1:7" ht="17.25" customHeight="1">
      <c r="B44" s="778" t="s">
        <v>132</v>
      </c>
      <c r="C44" s="778"/>
      <c r="D44" s="185"/>
      <c r="E44" s="185"/>
      <c r="F44" s="153">
        <v>51</v>
      </c>
      <c r="G44" s="185"/>
    </row>
    <row r="45" spans="1:7" ht="6.75" customHeight="1"/>
    <row r="46" spans="1:7" ht="24.75" customHeight="1"/>
  </sheetData>
  <mergeCells count="19">
    <mergeCell ref="B14:C14"/>
    <mergeCell ref="B18:G18"/>
    <mergeCell ref="B19:G19"/>
    <mergeCell ref="B40:F40"/>
    <mergeCell ref="B1:F1"/>
    <mergeCell ref="B44:C44"/>
    <mergeCell ref="B15:C15"/>
    <mergeCell ref="B16:C16"/>
    <mergeCell ref="B2:C2"/>
    <mergeCell ref="B23:C23"/>
    <mergeCell ref="B36:C36"/>
    <mergeCell ref="B37:C37"/>
    <mergeCell ref="B42:C42"/>
    <mergeCell ref="B22:F22"/>
    <mergeCell ref="B17:F17"/>
    <mergeCell ref="B21:F21"/>
    <mergeCell ref="B39:F39"/>
    <mergeCell ref="B20:G20"/>
    <mergeCell ref="B35:C35"/>
  </mergeCells>
  <printOptions horizontalCentered="1"/>
  <pageMargins left="0.55118110236220497" right="0.55118110236220497" top="0.45511810000000003" bottom="0.196850393700787" header="0.511811023622047" footer="0.511811023622047"/>
  <pageSetup paperSize="9" scale="90" orientation="portrait" r:id="rId1"/>
  <headerFooter alignWithMargins="0"/>
</worksheet>
</file>

<file path=xl/worksheets/sheet24.xml><?xml version="1.0" encoding="utf-8"?>
<worksheet xmlns="http://schemas.openxmlformats.org/spreadsheetml/2006/main" xmlns:r="http://schemas.openxmlformats.org/officeDocument/2006/relationships">
  <sheetPr codeName="Sheet17">
    <tabColor rgb="FF993366"/>
  </sheetPr>
  <dimension ref="A1:I51"/>
  <sheetViews>
    <sheetView rightToLeft="1" view="pageBreakPreview" workbookViewId="0">
      <selection activeCell="I7" sqref="I7"/>
    </sheetView>
  </sheetViews>
  <sheetFormatPr defaultRowHeight="12.75"/>
  <cols>
    <col min="1" max="1" width="4.85546875" style="145" customWidth="1"/>
    <col min="2" max="2" width="38.5703125" style="256" customWidth="1"/>
    <col min="3" max="3" width="16" style="145" customWidth="1"/>
    <col min="4" max="4" width="16.28515625" style="145" customWidth="1"/>
    <col min="5" max="5" width="16" style="145" customWidth="1"/>
    <col min="6" max="16384" width="9.140625" style="145"/>
  </cols>
  <sheetData>
    <row r="1" spans="1:5" ht="39.75" customHeight="1">
      <c r="A1" s="767" t="s">
        <v>568</v>
      </c>
      <c r="B1" s="767"/>
      <c r="C1" s="767"/>
      <c r="D1" s="767"/>
      <c r="E1" s="767"/>
    </row>
    <row r="2" spans="1:5" ht="25.5" customHeight="1" thickBot="1">
      <c r="A2" s="780" t="s">
        <v>307</v>
      </c>
      <c r="B2" s="780"/>
      <c r="C2" s="263"/>
      <c r="D2" s="263"/>
      <c r="E2" s="263"/>
    </row>
    <row r="3" spans="1:5" s="570" customFormat="1" ht="38.25" customHeight="1" thickTop="1">
      <c r="A3" s="562"/>
      <c r="B3" s="571" t="s">
        <v>138</v>
      </c>
      <c r="C3" s="562" t="s">
        <v>44</v>
      </c>
      <c r="D3" s="562" t="s">
        <v>45</v>
      </c>
      <c r="E3" s="762" t="s">
        <v>575</v>
      </c>
    </row>
    <row r="4" spans="1:5" s="269" customFormat="1" ht="21.95" customHeight="1">
      <c r="A4" s="243">
        <v>1</v>
      </c>
      <c r="B4" s="274" t="s">
        <v>47</v>
      </c>
      <c r="C4" s="210">
        <v>1428</v>
      </c>
      <c r="D4" s="222">
        <f>C4/11205*100</f>
        <v>12.744310575635879</v>
      </c>
      <c r="E4" s="222">
        <f>C4/17790237*100000</f>
        <v>8.0268745154997099</v>
      </c>
    </row>
    <row r="5" spans="1:5" ht="21.95" customHeight="1">
      <c r="A5" s="227">
        <v>2</v>
      </c>
      <c r="B5" s="274" t="s">
        <v>87</v>
      </c>
      <c r="C5" s="212">
        <v>941</v>
      </c>
      <c r="D5" s="338">
        <f t="shared" ref="D5:D16" si="0">C5/11205*100</f>
        <v>8.3980365908076759</v>
      </c>
      <c r="E5" s="338">
        <f t="shared" ref="E5:E16" si="1">C5/17790237*100000</f>
        <v>5.2894180105638835</v>
      </c>
    </row>
    <row r="6" spans="1:5" ht="21.95" customHeight="1">
      <c r="A6" s="243">
        <v>3</v>
      </c>
      <c r="B6" s="722" t="s">
        <v>450</v>
      </c>
      <c r="C6" s="212">
        <v>930</v>
      </c>
      <c r="D6" s="338">
        <f t="shared" si="0"/>
        <v>8.2998661311914326</v>
      </c>
      <c r="E6" s="338">
        <f t="shared" si="1"/>
        <v>5.2275863441279622</v>
      </c>
    </row>
    <row r="7" spans="1:5" ht="21.95" customHeight="1">
      <c r="A7" s="227">
        <v>4</v>
      </c>
      <c r="B7" s="375" t="s">
        <v>133</v>
      </c>
      <c r="C7" s="212">
        <v>786</v>
      </c>
      <c r="D7" s="338">
        <f t="shared" si="0"/>
        <v>7.0147255689424366</v>
      </c>
      <c r="E7" s="338">
        <f t="shared" si="1"/>
        <v>4.4181536198758904</v>
      </c>
    </row>
    <row r="8" spans="1:5" ht="21.95" customHeight="1">
      <c r="A8" s="243">
        <v>5</v>
      </c>
      <c r="B8" s="274" t="s">
        <v>451</v>
      </c>
      <c r="C8" s="212">
        <v>769</v>
      </c>
      <c r="D8" s="338">
        <f t="shared" si="0"/>
        <v>6.8630075858991519</v>
      </c>
      <c r="E8" s="338">
        <f t="shared" si="1"/>
        <v>4.322595589929465</v>
      </c>
    </row>
    <row r="9" spans="1:5" s="270" customFormat="1" ht="21.95" customHeight="1">
      <c r="A9" s="636">
        <v>6</v>
      </c>
      <c r="B9" s="274" t="s">
        <v>59</v>
      </c>
      <c r="C9" s="212">
        <v>737</v>
      </c>
      <c r="D9" s="338">
        <f t="shared" si="0"/>
        <v>6.5774207942882645</v>
      </c>
      <c r="E9" s="338">
        <f t="shared" si="1"/>
        <v>4.1427216512067826</v>
      </c>
    </row>
    <row r="10" spans="1:5" ht="21.95" customHeight="1">
      <c r="A10" s="227">
        <v>7</v>
      </c>
      <c r="B10" s="375" t="s">
        <v>452</v>
      </c>
      <c r="C10" s="212">
        <v>588</v>
      </c>
      <c r="D10" s="338">
        <f t="shared" si="0"/>
        <v>5.2476572958500665</v>
      </c>
      <c r="E10" s="338">
        <f t="shared" si="1"/>
        <v>3.3051836240292918</v>
      </c>
    </row>
    <row r="11" spans="1:5" ht="21.95" customHeight="1">
      <c r="A11" s="227">
        <v>8</v>
      </c>
      <c r="B11" s="274" t="s">
        <v>50</v>
      </c>
      <c r="C11" s="212">
        <v>448</v>
      </c>
      <c r="D11" s="338">
        <f t="shared" si="0"/>
        <v>3.9982150825524316</v>
      </c>
      <c r="E11" s="338">
        <f t="shared" si="1"/>
        <v>2.5182351421175562</v>
      </c>
    </row>
    <row r="12" spans="1:5" ht="21.95" customHeight="1">
      <c r="A12" s="243">
        <v>9</v>
      </c>
      <c r="B12" s="274" t="s">
        <v>57</v>
      </c>
      <c r="C12" s="212">
        <v>445</v>
      </c>
      <c r="D12" s="338">
        <f t="shared" si="0"/>
        <v>3.971441320838911</v>
      </c>
      <c r="E12" s="338">
        <f t="shared" si="1"/>
        <v>2.5013719603623041</v>
      </c>
    </row>
    <row r="13" spans="1:5" ht="21.95" customHeight="1" thickBot="1">
      <c r="A13" s="228">
        <v>10</v>
      </c>
      <c r="B13" s="375" t="s">
        <v>198</v>
      </c>
      <c r="C13" s="213">
        <v>368</v>
      </c>
      <c r="D13" s="475">
        <f t="shared" si="0"/>
        <v>3.2842481035252122</v>
      </c>
      <c r="E13" s="475">
        <f t="shared" si="1"/>
        <v>2.0685502953108497</v>
      </c>
    </row>
    <row r="14" spans="1:5" s="284" customFormat="1" ht="21.95" customHeight="1" thickTop="1" thickBot="1">
      <c r="A14" s="829" t="s">
        <v>325</v>
      </c>
      <c r="B14" s="829"/>
      <c r="C14" s="640">
        <f>SUM(C4:C13)</f>
        <v>7440</v>
      </c>
      <c r="D14" s="641">
        <f t="shared" si="0"/>
        <v>66.398929049531461</v>
      </c>
      <c r="E14" s="641">
        <f t="shared" si="1"/>
        <v>41.820690753023698</v>
      </c>
    </row>
    <row r="15" spans="1:5" ht="21.95" customHeight="1" thickTop="1" thickBot="1">
      <c r="A15" s="829" t="s">
        <v>326</v>
      </c>
      <c r="B15" s="829"/>
      <c r="C15" s="435">
        <v>3765</v>
      </c>
      <c r="D15" s="513">
        <f t="shared" si="0"/>
        <v>33.601070950468539</v>
      </c>
      <c r="E15" s="513">
        <f t="shared" si="1"/>
        <v>21.163293102840619</v>
      </c>
    </row>
    <row r="16" spans="1:5" ht="21.95" customHeight="1" thickTop="1" thickBot="1">
      <c r="A16" s="817" t="s">
        <v>330</v>
      </c>
      <c r="B16" s="817"/>
      <c r="C16" s="550">
        <f>SUM(C14:C15)</f>
        <v>11205</v>
      </c>
      <c r="D16" s="551">
        <f t="shared" si="0"/>
        <v>100</v>
      </c>
      <c r="E16" s="551">
        <f t="shared" si="1"/>
        <v>62.983983855864317</v>
      </c>
    </row>
    <row r="17" spans="1:5" s="275" customFormat="1" ht="12" customHeight="1" thickTop="1">
      <c r="A17" s="265"/>
      <c r="B17" s="265"/>
      <c r="C17" s="276"/>
      <c r="D17" s="376"/>
      <c r="E17" s="211"/>
    </row>
    <row r="18" spans="1:5" ht="15.75" customHeight="1">
      <c r="A18" s="637"/>
      <c r="B18" s="637"/>
      <c r="C18" s="638"/>
      <c r="D18" s="639"/>
      <c r="E18" s="638"/>
    </row>
    <row r="19" spans="1:5" ht="36.75" customHeight="1">
      <c r="A19" s="767" t="s">
        <v>569</v>
      </c>
      <c r="B19" s="767"/>
      <c r="C19" s="767"/>
      <c r="D19" s="767"/>
      <c r="E19" s="767"/>
    </row>
    <row r="20" spans="1:5" ht="25.5" customHeight="1" thickBot="1">
      <c r="A20" s="780" t="s">
        <v>308</v>
      </c>
      <c r="B20" s="780"/>
      <c r="C20" s="263"/>
      <c r="D20" s="263"/>
      <c r="E20" s="263"/>
    </row>
    <row r="21" spans="1:5" s="570" customFormat="1" ht="39.75" customHeight="1" thickTop="1">
      <c r="A21" s="562"/>
      <c r="B21" s="562" t="s">
        <v>138</v>
      </c>
      <c r="C21" s="562" t="s">
        <v>140</v>
      </c>
      <c r="D21" s="562" t="s">
        <v>45</v>
      </c>
      <c r="E21" s="762" t="s">
        <v>575</v>
      </c>
    </row>
    <row r="22" spans="1:5" ht="21.95" customHeight="1">
      <c r="A22" s="243">
        <v>1</v>
      </c>
      <c r="B22" s="374" t="s">
        <v>47</v>
      </c>
      <c r="C22" s="210">
        <v>948</v>
      </c>
      <c r="D22" s="222">
        <f>C22/4476*100</f>
        <v>21.179624664879356</v>
      </c>
      <c r="E22" s="222">
        <f>C22/17790237*100000</f>
        <v>5.3287654346594708</v>
      </c>
    </row>
    <row r="23" spans="1:5" ht="21.95" customHeight="1">
      <c r="A23" s="227">
        <v>2</v>
      </c>
      <c r="B23" s="114" t="s">
        <v>125</v>
      </c>
      <c r="C23" s="212">
        <v>407</v>
      </c>
      <c r="D23" s="338">
        <f t="shared" ref="D23:D34" si="2">C23/4476*100</f>
        <v>9.0929401251117064</v>
      </c>
      <c r="E23" s="338">
        <f t="shared" ref="E23:E34" si="3">C23/17790237*100000</f>
        <v>2.2877716581291185</v>
      </c>
    </row>
    <row r="24" spans="1:5" ht="21.95" customHeight="1">
      <c r="A24" s="243">
        <v>3</v>
      </c>
      <c r="B24" s="274" t="s">
        <v>231</v>
      </c>
      <c r="C24" s="212">
        <v>401</v>
      </c>
      <c r="D24" s="338">
        <f t="shared" si="2"/>
        <v>8.9588918677390517</v>
      </c>
      <c r="E24" s="338">
        <f t="shared" si="3"/>
        <v>2.2540452946186158</v>
      </c>
    </row>
    <row r="25" spans="1:5" ht="21.95" customHeight="1">
      <c r="A25" s="227">
        <v>4</v>
      </c>
      <c r="B25" s="375" t="s">
        <v>54</v>
      </c>
      <c r="C25" s="212">
        <v>314</v>
      </c>
      <c r="D25" s="338">
        <f t="shared" si="2"/>
        <v>7.0151921358355667</v>
      </c>
      <c r="E25" s="338">
        <f t="shared" si="3"/>
        <v>1.7650130237163226</v>
      </c>
    </row>
    <row r="26" spans="1:5" ht="21.95" customHeight="1">
      <c r="A26" s="243">
        <v>5</v>
      </c>
      <c r="B26" s="114" t="s">
        <v>60</v>
      </c>
      <c r="C26" s="212">
        <v>289</v>
      </c>
      <c r="D26" s="338">
        <f t="shared" si="2"/>
        <v>6.4566577301161745</v>
      </c>
      <c r="E26" s="338">
        <f t="shared" si="3"/>
        <v>1.6244865090892269</v>
      </c>
    </row>
    <row r="27" spans="1:5" ht="21.95" customHeight="1">
      <c r="A27" s="227">
        <v>6</v>
      </c>
      <c r="B27" s="114" t="s">
        <v>324</v>
      </c>
      <c r="C27" s="212">
        <v>259</v>
      </c>
      <c r="D27" s="338">
        <f t="shared" si="2"/>
        <v>5.7864164432529046</v>
      </c>
      <c r="E27" s="338">
        <f t="shared" si="3"/>
        <v>1.4558546915367119</v>
      </c>
    </row>
    <row r="28" spans="1:5" ht="21.95" customHeight="1">
      <c r="A28" s="243">
        <v>7</v>
      </c>
      <c r="B28" s="114" t="s">
        <v>128</v>
      </c>
      <c r="C28" s="212">
        <v>258</v>
      </c>
      <c r="D28" s="338">
        <f t="shared" si="2"/>
        <v>5.7640750670241285</v>
      </c>
      <c r="E28" s="338">
        <f t="shared" si="3"/>
        <v>1.4502336309516282</v>
      </c>
    </row>
    <row r="29" spans="1:5" ht="21.95" customHeight="1">
      <c r="A29" s="227">
        <v>8</v>
      </c>
      <c r="B29" s="114" t="s">
        <v>69</v>
      </c>
      <c r="C29" s="212">
        <v>239</v>
      </c>
      <c r="D29" s="338">
        <f t="shared" si="2"/>
        <v>5.3395889186773902</v>
      </c>
      <c r="E29" s="338">
        <f t="shared" si="3"/>
        <v>1.3434334798350354</v>
      </c>
    </row>
    <row r="30" spans="1:5" ht="21.95" customHeight="1">
      <c r="A30" s="243">
        <v>9</v>
      </c>
      <c r="B30" s="114" t="s">
        <v>59</v>
      </c>
      <c r="C30" s="212">
        <v>230</v>
      </c>
      <c r="D30" s="338">
        <f t="shared" si="2"/>
        <v>5.138516532618409</v>
      </c>
      <c r="E30" s="338">
        <f t="shared" si="3"/>
        <v>1.2928439345692808</v>
      </c>
    </row>
    <row r="31" spans="1:5" ht="21.95" customHeight="1" thickBot="1">
      <c r="A31" s="228">
        <v>10</v>
      </c>
      <c r="B31" s="114" t="s">
        <v>50</v>
      </c>
      <c r="C31" s="213">
        <v>229</v>
      </c>
      <c r="D31" s="475">
        <f t="shared" si="2"/>
        <v>5.1161751563896338</v>
      </c>
      <c r="E31" s="475">
        <f t="shared" si="3"/>
        <v>1.2872228739841971</v>
      </c>
    </row>
    <row r="32" spans="1:5" s="284" customFormat="1" ht="21.95" customHeight="1" thickTop="1" thickBot="1">
      <c r="A32" s="829" t="s">
        <v>331</v>
      </c>
      <c r="B32" s="829"/>
      <c r="C32" s="214">
        <f>SUM(C22:C31)</f>
        <v>3574</v>
      </c>
      <c r="D32" s="221">
        <f t="shared" si="2"/>
        <v>79.848078641644321</v>
      </c>
      <c r="E32" s="221">
        <f t="shared" si="3"/>
        <v>20.08967053108961</v>
      </c>
    </row>
    <row r="33" spans="1:9" ht="21.95" customHeight="1" thickTop="1" thickBot="1">
      <c r="A33" s="829" t="s">
        <v>332</v>
      </c>
      <c r="B33" s="829"/>
      <c r="C33" s="259">
        <v>902</v>
      </c>
      <c r="D33" s="376">
        <f t="shared" si="2"/>
        <v>20.151921358355672</v>
      </c>
      <c r="E33" s="376">
        <f t="shared" si="3"/>
        <v>5.0701966477456146</v>
      </c>
    </row>
    <row r="34" spans="1:9" s="533" customFormat="1" ht="21.95" customHeight="1" thickTop="1" thickBot="1">
      <c r="A34" s="817" t="s">
        <v>333</v>
      </c>
      <c r="B34" s="817"/>
      <c r="C34" s="550">
        <f>SUM(C32:C33)</f>
        <v>4476</v>
      </c>
      <c r="D34" s="551">
        <f t="shared" si="2"/>
        <v>100</v>
      </c>
      <c r="E34" s="551">
        <f t="shared" si="3"/>
        <v>25.159867178835224</v>
      </c>
    </row>
    <row r="35" spans="1:9" s="270" customFormat="1" ht="8.25" customHeight="1" thickTop="1">
      <c r="A35" s="9"/>
      <c r="B35" s="9"/>
      <c r="C35" s="272"/>
      <c r="D35" s="13"/>
      <c r="E35" s="272"/>
      <c r="G35" s="502"/>
      <c r="H35" s="13"/>
      <c r="I35" s="502"/>
    </row>
    <row r="36" spans="1:9" ht="16.5" customHeight="1">
      <c r="A36" s="837" t="s">
        <v>454</v>
      </c>
      <c r="B36" s="837"/>
      <c r="C36" s="837"/>
      <c r="D36" s="837"/>
      <c r="E36" s="837"/>
      <c r="F36" s="501"/>
      <c r="G36" s="502"/>
      <c r="H36" s="13"/>
      <c r="I36" s="502"/>
    </row>
    <row r="37" spans="1:9" s="284" customFormat="1" ht="9" customHeight="1">
      <c r="A37" s="660"/>
      <c r="B37" s="660"/>
      <c r="C37" s="660"/>
      <c r="D37" s="13"/>
      <c r="E37" s="502"/>
    </row>
    <row r="38" spans="1:9" s="284" customFormat="1" ht="16.5" customHeight="1">
      <c r="A38" s="815" t="s">
        <v>226</v>
      </c>
      <c r="B38" s="830"/>
      <c r="C38" s="500"/>
      <c r="D38" s="500"/>
      <c r="E38" s="500"/>
    </row>
    <row r="39" spans="1:9" ht="18" customHeight="1">
      <c r="A39" s="146"/>
      <c r="B39" s="257"/>
      <c r="C39" s="147"/>
      <c r="D39" s="13"/>
      <c r="E39" s="147"/>
    </row>
    <row r="40" spans="1:9" ht="18" customHeight="1">
      <c r="A40" s="778" t="s">
        <v>132</v>
      </c>
      <c r="B40" s="778"/>
      <c r="C40" s="185"/>
      <c r="D40" s="185"/>
      <c r="E40" s="153">
        <v>52</v>
      </c>
    </row>
    <row r="41" spans="1:9" ht="24.75" customHeight="1"/>
    <row r="42" spans="1:9" ht="24.75" customHeight="1"/>
    <row r="43" spans="1:9" ht="24.75" customHeight="1"/>
    <row r="44" spans="1:9" ht="24.75" customHeight="1"/>
    <row r="45" spans="1:9" ht="24.75" customHeight="1"/>
    <row r="46" spans="1:9" ht="24.75" customHeight="1"/>
    <row r="47" spans="1:9" ht="24.75" customHeight="1"/>
    <row r="48" spans="1:9" ht="24.75" customHeight="1"/>
    <row r="49" ht="24.75" customHeight="1"/>
    <row r="50" ht="24.75" customHeight="1"/>
    <row r="51" ht="24.75" customHeight="1"/>
  </sheetData>
  <mergeCells count="13">
    <mergeCell ref="A1:E1"/>
    <mergeCell ref="A19:E19"/>
    <mergeCell ref="A2:B2"/>
    <mergeCell ref="A14:B14"/>
    <mergeCell ref="A15:B15"/>
    <mergeCell ref="A16:B16"/>
    <mergeCell ref="A33:B33"/>
    <mergeCell ref="A34:B34"/>
    <mergeCell ref="A40:B40"/>
    <mergeCell ref="A20:B20"/>
    <mergeCell ref="A32:B32"/>
    <mergeCell ref="A38:B38"/>
    <mergeCell ref="A36:E36"/>
  </mergeCells>
  <printOptions horizontalCentered="1"/>
  <pageMargins left="0.74803149606299202" right="0.74803149606299202" top="0.62992125984252001" bottom="0.196850393700787" header="0.511811023622047" footer="0.511811023622047"/>
  <pageSetup paperSize="9" scale="90" orientation="portrait" r:id="rId1"/>
  <headerFooter alignWithMargins="0"/>
</worksheet>
</file>

<file path=xl/worksheets/sheet25.xml><?xml version="1.0" encoding="utf-8"?>
<worksheet xmlns="http://schemas.openxmlformats.org/spreadsheetml/2006/main" xmlns:r="http://schemas.openxmlformats.org/officeDocument/2006/relationships">
  <sheetPr>
    <tabColor rgb="FF993366"/>
  </sheetPr>
  <dimension ref="A1:G51"/>
  <sheetViews>
    <sheetView rightToLeft="1" view="pageBreakPreview" topLeftCell="A7" workbookViewId="0">
      <selection activeCell="E21" sqref="E21"/>
    </sheetView>
  </sheetViews>
  <sheetFormatPr defaultRowHeight="12.75"/>
  <cols>
    <col min="1" max="1" width="4.85546875" style="270" customWidth="1"/>
    <col min="2" max="2" width="36.140625" style="270" customWidth="1"/>
    <col min="3" max="3" width="14.85546875" style="270" customWidth="1"/>
    <col min="4" max="4" width="12.5703125" style="270" customWidth="1"/>
    <col min="5" max="5" width="16.28515625" style="270" customWidth="1"/>
    <col min="6" max="16384" width="9.140625" style="270"/>
  </cols>
  <sheetData>
    <row r="1" spans="1:7" ht="40.5" customHeight="1">
      <c r="A1" s="767" t="s">
        <v>571</v>
      </c>
      <c r="B1" s="767"/>
      <c r="C1" s="767"/>
      <c r="D1" s="767"/>
      <c r="E1" s="767"/>
    </row>
    <row r="2" spans="1:7" ht="25.5" customHeight="1" thickBot="1">
      <c r="A2" s="780" t="s">
        <v>305</v>
      </c>
      <c r="B2" s="780"/>
      <c r="C2" s="263"/>
      <c r="D2" s="263"/>
      <c r="E2" s="263"/>
    </row>
    <row r="3" spans="1:7" s="570" customFormat="1" ht="38.25" customHeight="1" thickTop="1">
      <c r="A3" s="562"/>
      <c r="B3" s="562" t="s">
        <v>138</v>
      </c>
      <c r="C3" s="562" t="s">
        <v>44</v>
      </c>
      <c r="D3" s="562" t="s">
        <v>45</v>
      </c>
      <c r="E3" s="762" t="s">
        <v>576</v>
      </c>
    </row>
    <row r="4" spans="1:7" ht="21.95" customHeight="1">
      <c r="A4" s="243">
        <v>1</v>
      </c>
      <c r="B4" s="274" t="s">
        <v>46</v>
      </c>
      <c r="C4" s="210">
        <v>4720</v>
      </c>
      <c r="D4" s="222">
        <f>C4/14064*100</f>
        <v>33.560864618885091</v>
      </c>
      <c r="E4" s="222">
        <f>C4/17422363*100000</f>
        <v>27.091617824746276</v>
      </c>
      <c r="F4" s="284"/>
      <c r="G4" s="284"/>
    </row>
    <row r="5" spans="1:7" ht="21.95" customHeight="1">
      <c r="A5" s="227">
        <v>2</v>
      </c>
      <c r="B5" s="274" t="s">
        <v>451</v>
      </c>
      <c r="C5" s="212">
        <v>773</v>
      </c>
      <c r="D5" s="338">
        <f t="shared" ref="D5:D16" si="0">C5/14064*100</f>
        <v>5.4963026166097837</v>
      </c>
      <c r="E5" s="338">
        <f t="shared" ref="E5:E16" si="1">C5/17422363*100000</f>
        <v>4.4368263937561165</v>
      </c>
    </row>
    <row r="6" spans="1:7" ht="21.95" customHeight="1">
      <c r="A6" s="243">
        <v>3</v>
      </c>
      <c r="B6" s="274" t="s">
        <v>78</v>
      </c>
      <c r="C6" s="212">
        <v>708</v>
      </c>
      <c r="D6" s="338">
        <f t="shared" si="0"/>
        <v>5.0341296928327646</v>
      </c>
      <c r="E6" s="338">
        <f t="shared" si="1"/>
        <v>4.0637426737119418</v>
      </c>
    </row>
    <row r="7" spans="1:7" ht="21.95" customHeight="1">
      <c r="A7" s="227">
        <v>4</v>
      </c>
      <c r="B7" s="375" t="s">
        <v>135</v>
      </c>
      <c r="C7" s="212">
        <v>668</v>
      </c>
      <c r="D7" s="338">
        <f t="shared" si="0"/>
        <v>4.7497155858930595</v>
      </c>
      <c r="E7" s="338">
        <f t="shared" si="1"/>
        <v>3.8341526921462949</v>
      </c>
    </row>
    <row r="8" spans="1:7" ht="21.95" customHeight="1">
      <c r="A8" s="243">
        <v>5</v>
      </c>
      <c r="B8" s="722" t="s">
        <v>450</v>
      </c>
      <c r="C8" s="212">
        <v>654</v>
      </c>
      <c r="D8" s="338">
        <f t="shared" si="0"/>
        <v>4.6501706484641634</v>
      </c>
      <c r="E8" s="338">
        <f t="shared" si="1"/>
        <v>3.7537961985983186</v>
      </c>
    </row>
    <row r="9" spans="1:7" ht="21.95" customHeight="1">
      <c r="A9" s="636">
        <v>6</v>
      </c>
      <c r="B9" s="274" t="s">
        <v>47</v>
      </c>
      <c r="C9" s="212">
        <v>599</v>
      </c>
      <c r="D9" s="338">
        <f t="shared" si="0"/>
        <v>4.2591012514220701</v>
      </c>
      <c r="E9" s="338">
        <f t="shared" si="1"/>
        <v>3.4381099739455547</v>
      </c>
    </row>
    <row r="10" spans="1:7" ht="21.95" customHeight="1">
      <c r="A10" s="227">
        <v>7</v>
      </c>
      <c r="B10" s="375" t="s">
        <v>61</v>
      </c>
      <c r="C10" s="212">
        <v>564</v>
      </c>
      <c r="D10" s="338">
        <f t="shared" si="0"/>
        <v>4.0102389078498293</v>
      </c>
      <c r="E10" s="338">
        <f t="shared" si="1"/>
        <v>3.2372187400756141</v>
      </c>
    </row>
    <row r="11" spans="1:7" ht="21.95" customHeight="1">
      <c r="A11" s="227">
        <v>8</v>
      </c>
      <c r="B11" s="375" t="s">
        <v>452</v>
      </c>
      <c r="C11" s="212">
        <v>513</v>
      </c>
      <c r="D11" s="338">
        <f t="shared" si="0"/>
        <v>3.6476109215017067</v>
      </c>
      <c r="E11" s="338">
        <f t="shared" si="1"/>
        <v>2.9444915135794152</v>
      </c>
    </row>
    <row r="12" spans="1:7" ht="21.95" customHeight="1">
      <c r="A12" s="243">
        <v>9</v>
      </c>
      <c r="B12" s="274" t="s">
        <v>57</v>
      </c>
      <c r="C12" s="212">
        <v>366</v>
      </c>
      <c r="D12" s="338">
        <f t="shared" si="0"/>
        <v>2.6023890784982933</v>
      </c>
      <c r="E12" s="338">
        <f t="shared" si="1"/>
        <v>2.1007483313256645</v>
      </c>
    </row>
    <row r="13" spans="1:7" ht="21.95" customHeight="1" thickBot="1">
      <c r="A13" s="228">
        <v>10</v>
      </c>
      <c r="B13" s="274" t="s">
        <v>50</v>
      </c>
      <c r="C13" s="213">
        <v>360</v>
      </c>
      <c r="D13" s="475">
        <f t="shared" si="0"/>
        <v>2.5597269624573378</v>
      </c>
      <c r="E13" s="475">
        <f t="shared" si="1"/>
        <v>2.0663098340908177</v>
      </c>
      <c r="F13" s="47"/>
    </row>
    <row r="14" spans="1:7" s="284" customFormat="1" ht="21.95" customHeight="1" thickTop="1" thickBot="1">
      <c r="A14" s="829" t="s">
        <v>334</v>
      </c>
      <c r="B14" s="829"/>
      <c r="C14" s="214">
        <f>SUM(C4:C13)</f>
        <v>9925</v>
      </c>
      <c r="D14" s="221">
        <f t="shared" si="0"/>
        <v>70.570250284414101</v>
      </c>
      <c r="E14" s="221">
        <f t="shared" si="1"/>
        <v>56.967014175976018</v>
      </c>
      <c r="F14" s="47"/>
    </row>
    <row r="15" spans="1:7" ht="21.95" customHeight="1" thickTop="1" thickBot="1">
      <c r="A15" s="829" t="s">
        <v>335</v>
      </c>
      <c r="B15" s="829"/>
      <c r="C15" s="259">
        <v>4139</v>
      </c>
      <c r="D15" s="376">
        <f t="shared" si="0"/>
        <v>29.429749715585896</v>
      </c>
      <c r="E15" s="376">
        <f t="shared" si="1"/>
        <v>23.756823342505264</v>
      </c>
    </row>
    <row r="16" spans="1:7" s="533" customFormat="1" ht="21.95" customHeight="1" thickTop="1" thickBot="1">
      <c r="A16" s="817" t="s">
        <v>336</v>
      </c>
      <c r="B16" s="817"/>
      <c r="C16" s="550">
        <f>SUM(C14:C15)</f>
        <v>14064</v>
      </c>
      <c r="D16" s="551">
        <f t="shared" si="0"/>
        <v>100</v>
      </c>
      <c r="E16" s="551">
        <f t="shared" si="1"/>
        <v>80.723837518481275</v>
      </c>
    </row>
    <row r="17" spans="1:5" ht="12.75" customHeight="1" thickTop="1">
      <c r="A17" s="265"/>
      <c r="B17" s="265"/>
      <c r="C17" s="244"/>
      <c r="D17" s="211"/>
      <c r="E17" s="211"/>
    </row>
    <row r="18" spans="1:5" ht="17.25" customHeight="1">
      <c r="A18" s="835"/>
      <c r="B18" s="835"/>
      <c r="C18" s="835"/>
      <c r="D18" s="835"/>
      <c r="E18" s="835"/>
    </row>
    <row r="19" spans="1:5" ht="31.5" customHeight="1">
      <c r="A19" s="767" t="s">
        <v>570</v>
      </c>
      <c r="B19" s="767"/>
      <c r="C19" s="767"/>
      <c r="D19" s="767"/>
      <c r="E19" s="767"/>
    </row>
    <row r="20" spans="1:5" ht="26.25" customHeight="1" thickBot="1">
      <c r="A20" s="780" t="s">
        <v>296</v>
      </c>
      <c r="B20" s="780"/>
      <c r="C20" s="263"/>
      <c r="D20" s="263"/>
      <c r="E20" s="263"/>
    </row>
    <row r="21" spans="1:5" s="570" customFormat="1" ht="39" customHeight="1" thickTop="1">
      <c r="A21" s="562"/>
      <c r="B21" s="562" t="s">
        <v>138</v>
      </c>
      <c r="C21" s="562" t="s">
        <v>140</v>
      </c>
      <c r="D21" s="562" t="s">
        <v>45</v>
      </c>
      <c r="E21" s="762" t="s">
        <v>576</v>
      </c>
    </row>
    <row r="22" spans="1:5" ht="21.95" customHeight="1">
      <c r="A22" s="243">
        <v>1</v>
      </c>
      <c r="B22" s="374" t="s">
        <v>46</v>
      </c>
      <c r="C22" s="277">
        <v>969</v>
      </c>
      <c r="D22" s="477">
        <f>C22/4349*100</f>
        <v>22.280984134283742</v>
      </c>
      <c r="E22" s="477">
        <f>C22/17422363*100000</f>
        <v>5.5618173034277838</v>
      </c>
    </row>
    <row r="23" spans="1:5" ht="21.95" customHeight="1">
      <c r="A23" s="227">
        <v>2</v>
      </c>
      <c r="B23" s="375" t="s">
        <v>47</v>
      </c>
      <c r="C23" s="278">
        <v>432</v>
      </c>
      <c r="D23" s="377">
        <f t="shared" ref="D23:D34" si="2">C23/4349*100</f>
        <v>9.9333180041388829</v>
      </c>
      <c r="E23" s="377">
        <f t="shared" ref="E23:E34" si="3">C23/17422363*100000</f>
        <v>2.4795718009089813</v>
      </c>
    </row>
    <row r="24" spans="1:5" ht="21.95" customHeight="1">
      <c r="A24" s="243">
        <v>3</v>
      </c>
      <c r="B24" s="375" t="s">
        <v>201</v>
      </c>
      <c r="C24" s="278">
        <v>396</v>
      </c>
      <c r="D24" s="377">
        <f t="shared" si="2"/>
        <v>9.105541503793976</v>
      </c>
      <c r="E24" s="377">
        <f t="shared" si="3"/>
        <v>2.2729408174998995</v>
      </c>
    </row>
    <row r="25" spans="1:5" ht="21.95" customHeight="1">
      <c r="A25" s="227">
        <v>4</v>
      </c>
      <c r="B25" s="114" t="s">
        <v>134</v>
      </c>
      <c r="C25" s="278">
        <v>325</v>
      </c>
      <c r="D25" s="377">
        <f t="shared" si="2"/>
        <v>7.472982294780409</v>
      </c>
      <c r="E25" s="377">
        <f t="shared" si="3"/>
        <v>1.865418600220877</v>
      </c>
    </row>
    <row r="26" spans="1:5" ht="21.95" customHeight="1">
      <c r="A26" s="243">
        <v>5</v>
      </c>
      <c r="B26" s="114" t="s">
        <v>60</v>
      </c>
      <c r="C26" s="278">
        <v>254</v>
      </c>
      <c r="D26" s="377">
        <f t="shared" si="2"/>
        <v>5.8404230857668429</v>
      </c>
      <c r="E26" s="377">
        <f t="shared" si="3"/>
        <v>1.4578963829418548</v>
      </c>
    </row>
    <row r="27" spans="1:5" ht="21.95" customHeight="1">
      <c r="A27" s="227">
        <v>6</v>
      </c>
      <c r="B27" s="114" t="s">
        <v>50</v>
      </c>
      <c r="C27" s="278">
        <v>215</v>
      </c>
      <c r="D27" s="377">
        <f t="shared" si="2"/>
        <v>4.9436652103931937</v>
      </c>
      <c r="E27" s="377">
        <f t="shared" si="3"/>
        <v>1.2340461509153495</v>
      </c>
    </row>
    <row r="28" spans="1:5" ht="21.95" customHeight="1">
      <c r="A28" s="243">
        <v>7</v>
      </c>
      <c r="B28" s="114" t="s">
        <v>133</v>
      </c>
      <c r="C28" s="278">
        <v>210</v>
      </c>
      <c r="D28" s="377">
        <f t="shared" si="2"/>
        <v>4.828696252011957</v>
      </c>
      <c r="E28" s="377">
        <f t="shared" si="3"/>
        <v>1.2053474032196436</v>
      </c>
    </row>
    <row r="29" spans="1:5" ht="21.95" customHeight="1">
      <c r="A29" s="227">
        <v>8</v>
      </c>
      <c r="B29" s="114" t="s">
        <v>199</v>
      </c>
      <c r="C29" s="278">
        <v>189</v>
      </c>
      <c r="D29" s="377">
        <f t="shared" si="2"/>
        <v>4.3458266268107604</v>
      </c>
      <c r="E29" s="377">
        <f t="shared" si="3"/>
        <v>1.0848126628976793</v>
      </c>
    </row>
    <row r="30" spans="1:5" ht="21.95" customHeight="1">
      <c r="A30" s="243">
        <v>9</v>
      </c>
      <c r="B30" s="114" t="s">
        <v>324</v>
      </c>
      <c r="C30" s="278">
        <v>186</v>
      </c>
      <c r="D30" s="377">
        <f t="shared" si="2"/>
        <v>4.276845251782019</v>
      </c>
      <c r="E30" s="377">
        <f t="shared" si="3"/>
        <v>1.0675934142802557</v>
      </c>
    </row>
    <row r="31" spans="1:5" ht="21.95" customHeight="1" thickBot="1">
      <c r="A31" s="228">
        <v>10</v>
      </c>
      <c r="B31" s="114" t="s">
        <v>69</v>
      </c>
      <c r="C31" s="343">
        <v>182</v>
      </c>
      <c r="D31" s="642">
        <f t="shared" si="2"/>
        <v>4.1848700850770291</v>
      </c>
      <c r="E31" s="642">
        <f t="shared" si="3"/>
        <v>1.0446344161236911</v>
      </c>
    </row>
    <row r="32" spans="1:5" s="284" customFormat="1" ht="21.95" customHeight="1" thickTop="1" thickBot="1">
      <c r="A32" s="829" t="s">
        <v>337</v>
      </c>
      <c r="B32" s="829"/>
      <c r="C32" s="184">
        <f>SUM(C22:C31)</f>
        <v>3358</v>
      </c>
      <c r="D32" s="207">
        <f t="shared" si="2"/>
        <v>77.213152448838812</v>
      </c>
      <c r="E32" s="207">
        <f t="shared" si="3"/>
        <v>19.274078952436017</v>
      </c>
    </row>
    <row r="33" spans="1:5" ht="21.95" customHeight="1" thickTop="1" thickBot="1">
      <c r="A33" s="829" t="s">
        <v>338</v>
      </c>
      <c r="B33" s="829"/>
      <c r="C33" s="259">
        <v>991</v>
      </c>
      <c r="D33" s="376">
        <f t="shared" si="2"/>
        <v>22.786847551161184</v>
      </c>
      <c r="E33" s="376">
        <f t="shared" si="3"/>
        <v>5.6880917932888897</v>
      </c>
    </row>
    <row r="34" spans="1:5" s="533" customFormat="1" ht="21.95" customHeight="1" thickTop="1" thickBot="1">
      <c r="A34" s="817" t="s">
        <v>339</v>
      </c>
      <c r="B34" s="817"/>
      <c r="C34" s="550">
        <f>SUM(C32:C33)</f>
        <v>4349</v>
      </c>
      <c r="D34" s="551">
        <f t="shared" si="2"/>
        <v>100</v>
      </c>
      <c r="E34" s="551">
        <f t="shared" si="3"/>
        <v>24.962170745724904</v>
      </c>
    </row>
    <row r="35" spans="1:5" ht="9" customHeight="1" thickTop="1">
      <c r="A35" s="9"/>
      <c r="B35" s="9"/>
      <c r="C35" s="272"/>
      <c r="D35" s="477"/>
      <c r="E35" s="272"/>
    </row>
    <row r="36" spans="1:5" s="307" customFormat="1" ht="18" customHeight="1">
      <c r="A36" s="837" t="s">
        <v>455</v>
      </c>
      <c r="B36" s="837"/>
      <c r="C36" s="837"/>
      <c r="D36" s="837"/>
      <c r="E36" s="837"/>
    </row>
    <row r="37" spans="1:5" s="284" customFormat="1" ht="12" customHeight="1">
      <c r="A37" s="500"/>
      <c r="B37" s="500"/>
      <c r="C37" s="500"/>
      <c r="D37" s="500"/>
      <c r="E37" s="500"/>
    </row>
    <row r="38" spans="1:5" ht="16.5" customHeight="1">
      <c r="A38" s="815" t="s">
        <v>226</v>
      </c>
      <c r="B38" s="830"/>
      <c r="C38" s="272"/>
      <c r="D38" s="13"/>
      <c r="E38" s="272"/>
    </row>
    <row r="39" spans="1:5" ht="19.5" customHeight="1">
      <c r="A39" s="271"/>
      <c r="B39" s="271"/>
      <c r="C39" s="272"/>
      <c r="D39" s="13"/>
      <c r="E39" s="272"/>
    </row>
    <row r="40" spans="1:5" ht="18.75" customHeight="1">
      <c r="A40" s="778" t="s">
        <v>132</v>
      </c>
      <c r="B40" s="778"/>
      <c r="C40" s="185"/>
      <c r="D40" s="185"/>
      <c r="E40" s="689">
        <v>53</v>
      </c>
    </row>
    <row r="41" spans="1:5" ht="24.75" customHeight="1"/>
    <row r="42" spans="1:5" ht="24.75" customHeight="1"/>
    <row r="43" spans="1:5" ht="24.75" customHeight="1"/>
    <row r="44" spans="1:5" ht="24.75" customHeight="1"/>
    <row r="45" spans="1:5" ht="24.75" customHeight="1"/>
    <row r="46" spans="1:5" ht="24.75" customHeight="1"/>
    <row r="47" spans="1:5" ht="24.75" customHeight="1"/>
    <row r="48" spans="1:5" ht="24.75" customHeight="1"/>
    <row r="49" ht="24.75" customHeight="1"/>
    <row r="50" ht="24.75" customHeight="1"/>
    <row r="51" ht="24.75" customHeight="1"/>
  </sheetData>
  <mergeCells count="14">
    <mergeCell ref="A33:B33"/>
    <mergeCell ref="A34:B34"/>
    <mergeCell ref="A38:B38"/>
    <mergeCell ref="A40:B40"/>
    <mergeCell ref="A36:E36"/>
    <mergeCell ref="A32:B32"/>
    <mergeCell ref="A20:B20"/>
    <mergeCell ref="A1:E1"/>
    <mergeCell ref="A2:B2"/>
    <mergeCell ref="A15:B15"/>
    <mergeCell ref="A16:B16"/>
    <mergeCell ref="A19:E19"/>
    <mergeCell ref="A14:B14"/>
    <mergeCell ref="A18:E18"/>
  </mergeCells>
  <printOptions horizontalCentered="1"/>
  <pageMargins left="0.74803149606299202" right="0.74803149606299202" top="0.62992125984252001" bottom="0.196850393700787" header="0.511811023622047" footer="0.511811023622047"/>
  <pageSetup paperSize="9" scale="90" orientation="portrait" r:id="rId1"/>
  <headerFooter alignWithMargins="0"/>
</worksheet>
</file>

<file path=xl/worksheets/sheet26.xml><?xml version="1.0" encoding="utf-8"?>
<worksheet xmlns="http://schemas.openxmlformats.org/spreadsheetml/2006/main" xmlns:r="http://schemas.openxmlformats.org/officeDocument/2006/relationships">
  <sheetPr codeName="Sheet18">
    <tabColor rgb="FF993366"/>
  </sheetPr>
  <dimension ref="A1:R39"/>
  <sheetViews>
    <sheetView rightToLeft="1" view="pageBreakPreview" zoomScale="110" zoomScaleSheetLayoutView="110" workbookViewId="0">
      <selection activeCell="S7" sqref="S7"/>
    </sheetView>
  </sheetViews>
  <sheetFormatPr defaultRowHeight="12.75"/>
  <cols>
    <col min="1" max="1" width="13.28515625" style="105" customWidth="1"/>
    <col min="2" max="2" width="10.7109375" style="105" customWidth="1"/>
    <col min="3" max="3" width="10.7109375" style="284" customWidth="1"/>
    <col min="4" max="4" width="0.7109375" style="284" customWidth="1"/>
    <col min="5" max="5" width="10.7109375" style="105" customWidth="1"/>
    <col min="6" max="6" width="10.7109375" style="284" customWidth="1"/>
    <col min="7" max="7" width="0.7109375" style="284" customWidth="1"/>
    <col min="8" max="8" width="10.7109375" style="105" customWidth="1"/>
    <col min="9" max="9" width="10.7109375" style="284" customWidth="1"/>
    <col min="10" max="10" width="14.5703125" style="105" customWidth="1"/>
    <col min="11" max="11" width="8" style="105" customWidth="1"/>
    <col min="12" max="12" width="13.7109375" style="105" customWidth="1"/>
    <col min="13" max="13" width="10.28515625" style="497" customWidth="1"/>
    <col min="14" max="16" width="9.140625" style="105"/>
    <col min="17" max="17" width="10.140625" style="105" bestFit="1" customWidth="1"/>
    <col min="18" max="18" width="9.140625" style="105"/>
    <col min="19" max="19" width="10.42578125" style="105" customWidth="1"/>
    <col min="20" max="20" width="10.5703125" style="105" customWidth="1"/>
    <col min="21" max="16384" width="9.140625" style="105"/>
  </cols>
  <sheetData>
    <row r="1" spans="1:18" ht="36.75" customHeight="1">
      <c r="A1" s="767" t="s">
        <v>572</v>
      </c>
      <c r="B1" s="767"/>
      <c r="C1" s="767"/>
      <c r="D1" s="767"/>
      <c r="E1" s="767"/>
      <c r="F1" s="767"/>
      <c r="G1" s="767"/>
      <c r="H1" s="767"/>
      <c r="I1" s="767"/>
      <c r="J1" s="767"/>
    </row>
    <row r="2" spans="1:18" ht="21.75" customHeight="1" thickBot="1">
      <c r="A2" s="267" t="s">
        <v>304</v>
      </c>
      <c r="B2" s="266"/>
      <c r="C2" s="266"/>
      <c r="D2" s="266"/>
      <c r="E2" s="266"/>
      <c r="F2" s="266"/>
      <c r="G2" s="266"/>
      <c r="H2" s="266"/>
      <c r="I2" s="266"/>
      <c r="J2" s="266"/>
    </row>
    <row r="3" spans="1:18" ht="26.25" customHeight="1" thickTop="1" thickBot="1">
      <c r="A3" s="769" t="s">
        <v>16</v>
      </c>
      <c r="B3" s="776" t="s">
        <v>85</v>
      </c>
      <c r="C3" s="776"/>
      <c r="D3" s="784"/>
      <c r="E3" s="776" t="s">
        <v>86</v>
      </c>
      <c r="F3" s="776"/>
      <c r="G3" s="784"/>
      <c r="H3" s="784" t="s">
        <v>102</v>
      </c>
      <c r="I3" s="784"/>
      <c r="J3" s="769" t="s">
        <v>553</v>
      </c>
      <c r="L3" s="594"/>
    </row>
    <row r="4" spans="1:18" ht="24.75" customHeight="1">
      <c r="A4" s="770"/>
      <c r="B4" s="554" t="s">
        <v>341</v>
      </c>
      <c r="C4" s="554" t="s">
        <v>340</v>
      </c>
      <c r="D4" s="785"/>
      <c r="E4" s="554" t="s">
        <v>341</v>
      </c>
      <c r="F4" s="554" t="s">
        <v>340</v>
      </c>
      <c r="G4" s="785"/>
      <c r="H4" s="554" t="s">
        <v>341</v>
      </c>
      <c r="I4" s="554" t="s">
        <v>340</v>
      </c>
      <c r="J4" s="770"/>
      <c r="L4" s="646" t="s">
        <v>342</v>
      </c>
      <c r="M4" s="508" t="s">
        <v>248</v>
      </c>
    </row>
    <row r="5" spans="1:18" ht="26.1" customHeight="1">
      <c r="A5" s="113" t="s">
        <v>0</v>
      </c>
      <c r="B5" s="210">
        <v>750</v>
      </c>
      <c r="C5" s="222">
        <f>B5/11205*100</f>
        <v>6.6934404283801872</v>
      </c>
      <c r="D5" s="210"/>
      <c r="E5" s="210">
        <v>873</v>
      </c>
      <c r="F5" s="222">
        <f>E5/14064*100</f>
        <v>6.2073378839590445</v>
      </c>
      <c r="G5" s="210"/>
      <c r="H5" s="210">
        <f>B5+E5</f>
        <v>1623</v>
      </c>
      <c r="I5" s="338">
        <f>H5/25269*100</f>
        <v>6.4228897067553126</v>
      </c>
      <c r="J5" s="138">
        <f t="shared" ref="J5:J20" si="0">H5/L5*100000</f>
        <v>47.109896387254381</v>
      </c>
      <c r="L5" s="507">
        <v>3445136</v>
      </c>
      <c r="M5" s="510">
        <f t="shared" ref="M5:M20" si="1">H5/L5*100000</f>
        <v>47.109896387254381</v>
      </c>
    </row>
    <row r="6" spans="1:18" ht="26.1" customHeight="1">
      <c r="A6" s="114" t="s">
        <v>1</v>
      </c>
      <c r="B6" s="212">
        <v>387</v>
      </c>
      <c r="C6" s="338">
        <f t="shared" ref="C6:C27" si="2">B6/11205*100</f>
        <v>3.453815261044177</v>
      </c>
      <c r="D6" s="212"/>
      <c r="E6" s="212">
        <v>490</v>
      </c>
      <c r="F6" s="338">
        <f t="shared" ref="F6:F27" si="3">E6/14064*100</f>
        <v>3.4840728100113765</v>
      </c>
      <c r="G6" s="212"/>
      <c r="H6" s="212">
        <f t="shared" ref="H6:H27" si="4">B6+E6</f>
        <v>877</v>
      </c>
      <c r="I6" s="338">
        <f t="shared" ref="I6:I27" si="5">H6/25269*100</f>
        <v>3.4706557441924892</v>
      </c>
      <c r="J6" s="138">
        <f t="shared" si="0"/>
        <v>59.42326234387842</v>
      </c>
      <c r="L6" s="313">
        <v>1475853</v>
      </c>
      <c r="M6" s="510">
        <f t="shared" si="1"/>
        <v>59.42326234387842</v>
      </c>
    </row>
    <row r="7" spans="1:18" ht="26.1" customHeight="1">
      <c r="A7" s="114" t="s">
        <v>3</v>
      </c>
      <c r="B7" s="212">
        <v>440</v>
      </c>
      <c r="C7" s="338">
        <f t="shared" si="2"/>
        <v>3.9268183846497098</v>
      </c>
      <c r="D7" s="212"/>
      <c r="E7" s="212">
        <v>523</v>
      </c>
      <c r="F7" s="338">
        <f t="shared" si="3"/>
        <v>3.7187144482366326</v>
      </c>
      <c r="G7" s="212"/>
      <c r="H7" s="212">
        <f t="shared" si="4"/>
        <v>963</v>
      </c>
      <c r="I7" s="338">
        <f t="shared" si="5"/>
        <v>3.810993707705093</v>
      </c>
      <c r="J7" s="138">
        <f t="shared" si="0"/>
        <v>63.682389537836464</v>
      </c>
      <c r="L7" s="313">
        <v>1512192</v>
      </c>
      <c r="M7" s="510">
        <f t="shared" si="1"/>
        <v>63.682389537836464</v>
      </c>
    </row>
    <row r="8" spans="1:18" ht="26.1" customHeight="1">
      <c r="A8" s="114" t="s">
        <v>74</v>
      </c>
      <c r="B8" s="212">
        <v>202</v>
      </c>
      <c r="C8" s="338">
        <f t="shared" si="2"/>
        <v>1.8027666220437304</v>
      </c>
      <c r="D8" s="212"/>
      <c r="E8" s="212">
        <v>245</v>
      </c>
      <c r="F8" s="338">
        <f t="shared" si="3"/>
        <v>1.7420364050056882</v>
      </c>
      <c r="G8" s="212"/>
      <c r="H8" s="212">
        <f t="shared" si="4"/>
        <v>447</v>
      </c>
      <c r="I8" s="338">
        <f t="shared" si="5"/>
        <v>1.7689659266294671</v>
      </c>
      <c r="J8" s="138">
        <f t="shared" si="0"/>
        <v>27.316777451375216</v>
      </c>
      <c r="K8" s="188"/>
      <c r="L8" s="313">
        <v>1636357</v>
      </c>
      <c r="M8" s="510">
        <f t="shared" si="1"/>
        <v>27.316777451375216</v>
      </c>
      <c r="O8" s="188"/>
      <c r="P8" s="188"/>
      <c r="Q8" s="188"/>
      <c r="R8" s="188"/>
    </row>
    <row r="9" spans="1:18" ht="26.1" customHeight="1">
      <c r="A9" s="114" t="s">
        <v>20</v>
      </c>
      <c r="B9" s="212">
        <v>2915</v>
      </c>
      <c r="C9" s="338">
        <f t="shared" si="2"/>
        <v>26.015171798304326</v>
      </c>
      <c r="D9" s="212"/>
      <c r="E9" s="212">
        <v>4129</v>
      </c>
      <c r="F9" s="338">
        <f t="shared" si="3"/>
        <v>29.358646188850969</v>
      </c>
      <c r="G9" s="212"/>
      <c r="H9" s="212">
        <f t="shared" si="4"/>
        <v>7044</v>
      </c>
      <c r="I9" s="338">
        <f t="shared" si="5"/>
        <v>27.876053662590529</v>
      </c>
      <c r="J9" s="138">
        <f t="shared" si="0"/>
        <v>93.843611300401477</v>
      </c>
      <c r="L9" s="313">
        <v>7506105</v>
      </c>
      <c r="M9" s="510">
        <f t="shared" si="1"/>
        <v>93.843611300401477</v>
      </c>
      <c r="O9" s="188"/>
      <c r="P9" s="188"/>
      <c r="Q9" s="188"/>
      <c r="R9" s="188"/>
    </row>
    <row r="10" spans="1:18" ht="26.1" customHeight="1">
      <c r="A10" s="114" t="s">
        <v>4</v>
      </c>
      <c r="B10" s="212">
        <v>634</v>
      </c>
      <c r="C10" s="338">
        <f t="shared" si="2"/>
        <v>5.6581883087907183</v>
      </c>
      <c r="D10" s="212"/>
      <c r="E10" s="212">
        <v>764</v>
      </c>
      <c r="F10" s="338">
        <f t="shared" si="3"/>
        <v>5.4323094425483509</v>
      </c>
      <c r="G10" s="212"/>
      <c r="H10" s="212">
        <f t="shared" si="4"/>
        <v>1398</v>
      </c>
      <c r="I10" s="338">
        <f t="shared" si="5"/>
        <v>5.532470616170011</v>
      </c>
      <c r="J10" s="138">
        <f t="shared" si="0"/>
        <v>73.296293713663147</v>
      </c>
      <c r="L10" s="313">
        <v>1907327</v>
      </c>
      <c r="M10" s="510">
        <f t="shared" si="1"/>
        <v>73.296293713663147</v>
      </c>
      <c r="O10" s="188"/>
      <c r="P10" s="188"/>
      <c r="Q10" s="188"/>
      <c r="R10" s="188"/>
    </row>
    <row r="11" spans="1:18" ht="26.1" customHeight="1">
      <c r="A11" s="114" t="s">
        <v>18</v>
      </c>
      <c r="B11" s="212">
        <v>480</v>
      </c>
      <c r="C11" s="338">
        <f t="shared" si="2"/>
        <v>4.2838018741633199</v>
      </c>
      <c r="D11" s="212"/>
      <c r="E11" s="212">
        <v>686</v>
      </c>
      <c r="F11" s="338">
        <f t="shared" si="3"/>
        <v>4.8777019340159278</v>
      </c>
      <c r="G11" s="212"/>
      <c r="H11" s="212">
        <f t="shared" si="4"/>
        <v>1166</v>
      </c>
      <c r="I11" s="338">
        <f t="shared" si="5"/>
        <v>4.6143495983220548</v>
      </c>
      <c r="J11" s="138">
        <f t="shared" si="0"/>
        <v>103.58496365642485</v>
      </c>
      <c r="L11" s="313">
        <v>1125646</v>
      </c>
      <c r="M11" s="510">
        <f t="shared" si="1"/>
        <v>103.58496365642485</v>
      </c>
      <c r="O11" s="188"/>
      <c r="P11" s="188"/>
      <c r="Q11" s="188"/>
      <c r="R11" s="188"/>
    </row>
    <row r="12" spans="1:18" ht="26.1" customHeight="1">
      <c r="A12" s="114" t="s">
        <v>6</v>
      </c>
      <c r="B12" s="212">
        <v>351</v>
      </c>
      <c r="C12" s="338">
        <f t="shared" si="2"/>
        <v>3.132530120481928</v>
      </c>
      <c r="D12" s="212"/>
      <c r="E12" s="212">
        <v>433</v>
      </c>
      <c r="F12" s="338">
        <f t="shared" si="3"/>
        <v>3.078782707622298</v>
      </c>
      <c r="G12" s="212"/>
      <c r="H12" s="212">
        <f t="shared" si="4"/>
        <v>784</v>
      </c>
      <c r="I12" s="338">
        <f t="shared" si="5"/>
        <v>3.1026158534172303</v>
      </c>
      <c r="J12" s="138">
        <f t="shared" si="0"/>
        <v>61.565765037084738</v>
      </c>
      <c r="L12" s="313">
        <v>1273435</v>
      </c>
      <c r="M12" s="510">
        <f t="shared" si="1"/>
        <v>61.565765037084738</v>
      </c>
      <c r="O12" s="188"/>
      <c r="P12" s="188"/>
      <c r="Q12" s="188"/>
      <c r="R12" s="188"/>
    </row>
    <row r="13" spans="1:18" ht="26.1" customHeight="1">
      <c r="A13" s="114" t="s">
        <v>7</v>
      </c>
      <c r="B13" s="212">
        <v>245</v>
      </c>
      <c r="C13" s="338">
        <f t="shared" si="2"/>
        <v>2.1865238732708612</v>
      </c>
      <c r="D13" s="212"/>
      <c r="E13" s="212">
        <v>348</v>
      </c>
      <c r="F13" s="338">
        <f t="shared" si="3"/>
        <v>2.4744027303754268</v>
      </c>
      <c r="G13" s="212"/>
      <c r="H13" s="212">
        <f t="shared" si="4"/>
        <v>593</v>
      </c>
      <c r="I13" s="338">
        <f t="shared" si="5"/>
        <v>2.3467489809648185</v>
      </c>
      <c r="J13" s="138">
        <f t="shared" si="0"/>
        <v>40.24669254309552</v>
      </c>
      <c r="L13" s="313">
        <v>1473413</v>
      </c>
      <c r="M13" s="510">
        <f t="shared" si="1"/>
        <v>40.24669254309552</v>
      </c>
      <c r="O13" s="188"/>
      <c r="P13" s="188"/>
      <c r="Q13" s="188"/>
      <c r="R13" s="188"/>
    </row>
    <row r="14" spans="1:18" ht="26.1" customHeight="1">
      <c r="A14" s="114" t="s">
        <v>8</v>
      </c>
      <c r="B14" s="212">
        <v>505</v>
      </c>
      <c r="C14" s="338">
        <f t="shared" si="2"/>
        <v>4.506916555109326</v>
      </c>
      <c r="D14" s="212"/>
      <c r="E14" s="212">
        <v>621</v>
      </c>
      <c r="F14" s="338">
        <f t="shared" si="3"/>
        <v>4.4155290102389078</v>
      </c>
      <c r="G14" s="212"/>
      <c r="H14" s="212">
        <f t="shared" si="4"/>
        <v>1126</v>
      </c>
      <c r="I14" s="338">
        <f t="shared" si="5"/>
        <v>4.4560528711068903</v>
      </c>
      <c r="J14" s="138">
        <f t="shared" si="0"/>
        <v>82.842787784882447</v>
      </c>
      <c r="L14" s="313">
        <v>1359201</v>
      </c>
      <c r="M14" s="510">
        <f t="shared" si="1"/>
        <v>82.842787784882447</v>
      </c>
      <c r="N14" s="284" t="s">
        <v>250</v>
      </c>
      <c r="O14" s="188"/>
      <c r="P14" s="188"/>
      <c r="Q14" s="188"/>
      <c r="R14" s="188"/>
    </row>
    <row r="15" spans="1:18" ht="26.1" customHeight="1">
      <c r="A15" s="114" t="s">
        <v>9</v>
      </c>
      <c r="B15" s="212">
        <v>344</v>
      </c>
      <c r="C15" s="338">
        <f t="shared" si="2"/>
        <v>3.0700580098170458</v>
      </c>
      <c r="D15" s="212"/>
      <c r="E15" s="212">
        <v>377</v>
      </c>
      <c r="F15" s="338">
        <f t="shared" si="3"/>
        <v>2.6806029579067121</v>
      </c>
      <c r="G15" s="212"/>
      <c r="H15" s="212">
        <f t="shared" si="4"/>
        <v>721</v>
      </c>
      <c r="I15" s="338">
        <f t="shared" si="5"/>
        <v>2.8532985080533457</v>
      </c>
      <c r="J15" s="138">
        <f t="shared" si="0"/>
        <v>60.464004629144327</v>
      </c>
      <c r="L15" s="313">
        <v>1192445</v>
      </c>
      <c r="M15" s="510">
        <f t="shared" si="1"/>
        <v>60.464004629144327</v>
      </c>
      <c r="O15" s="188"/>
      <c r="P15" s="188"/>
      <c r="Q15" s="188"/>
      <c r="R15" s="188"/>
    </row>
    <row r="16" spans="1:18" ht="26.1" customHeight="1">
      <c r="A16" s="114" t="s">
        <v>10</v>
      </c>
      <c r="B16" s="212">
        <v>170</v>
      </c>
      <c r="C16" s="338">
        <f t="shared" si="2"/>
        <v>1.5171798304328425</v>
      </c>
      <c r="D16" s="212"/>
      <c r="E16" s="212">
        <v>209</v>
      </c>
      <c r="F16" s="338">
        <f t="shared" si="3"/>
        <v>1.4860637087599544</v>
      </c>
      <c r="G16" s="212"/>
      <c r="H16" s="212">
        <f t="shared" si="4"/>
        <v>379</v>
      </c>
      <c r="I16" s="338">
        <f t="shared" si="5"/>
        <v>1.4998614903636867</v>
      </c>
      <c r="J16" s="138">
        <f t="shared" si="0"/>
        <v>50.38714343451533</v>
      </c>
      <c r="L16" s="313">
        <v>752176</v>
      </c>
      <c r="M16" s="510">
        <f t="shared" si="1"/>
        <v>50.38714343451533</v>
      </c>
      <c r="O16" s="188"/>
      <c r="P16" s="188"/>
      <c r="Q16" s="188"/>
      <c r="R16" s="188"/>
    </row>
    <row r="17" spans="1:18" ht="26.1" customHeight="1">
      <c r="A17" s="114" t="s">
        <v>11</v>
      </c>
      <c r="B17" s="212">
        <v>587</v>
      </c>
      <c r="C17" s="338">
        <f t="shared" si="2"/>
        <v>5.2387327086122264</v>
      </c>
      <c r="D17" s="212"/>
      <c r="E17" s="212">
        <v>629</v>
      </c>
      <c r="F17" s="338">
        <f t="shared" si="3"/>
        <v>4.4724118316268484</v>
      </c>
      <c r="G17" s="212"/>
      <c r="H17" s="212">
        <f t="shared" si="4"/>
        <v>1216</v>
      </c>
      <c r="I17" s="338">
        <f t="shared" si="5"/>
        <v>4.8122205073410109</v>
      </c>
      <c r="J17" s="138">
        <f t="shared" si="0"/>
        <v>62.837148950397413</v>
      </c>
      <c r="L17" s="313">
        <v>1935161</v>
      </c>
      <c r="M17" s="510">
        <f t="shared" si="1"/>
        <v>62.837148950397413</v>
      </c>
      <c r="O17" s="188"/>
      <c r="P17" s="188"/>
      <c r="Q17" s="188"/>
      <c r="R17" s="188"/>
    </row>
    <row r="18" spans="1:18" ht="26.1" customHeight="1">
      <c r="A18" s="114" t="s">
        <v>12</v>
      </c>
      <c r="B18" s="212">
        <v>275</v>
      </c>
      <c r="C18" s="338">
        <f t="shared" si="2"/>
        <v>2.4542614904060689</v>
      </c>
      <c r="D18" s="212"/>
      <c r="E18" s="212">
        <v>330</v>
      </c>
      <c r="F18" s="338">
        <f t="shared" si="3"/>
        <v>2.3464163822525594</v>
      </c>
      <c r="G18" s="212"/>
      <c r="H18" s="212">
        <f t="shared" si="4"/>
        <v>605</v>
      </c>
      <c r="I18" s="338">
        <f t="shared" si="5"/>
        <v>2.3942379991293681</v>
      </c>
      <c r="J18" s="138">
        <f t="shared" si="0"/>
        <v>58.869262557884049</v>
      </c>
      <c r="L18" s="313">
        <v>1027701</v>
      </c>
      <c r="M18" s="510">
        <f t="shared" si="1"/>
        <v>58.869262557884049</v>
      </c>
      <c r="O18" s="188"/>
      <c r="P18" s="188"/>
      <c r="Q18" s="215"/>
      <c r="R18" s="188"/>
    </row>
    <row r="19" spans="1:18" ht="26.1" customHeight="1" thickBot="1">
      <c r="A19" s="115" t="s">
        <v>13</v>
      </c>
      <c r="B19" s="213">
        <v>905</v>
      </c>
      <c r="C19" s="475">
        <f t="shared" si="2"/>
        <v>8.0767514502454265</v>
      </c>
      <c r="D19" s="213"/>
      <c r="E19" s="213">
        <v>1064</v>
      </c>
      <c r="F19" s="475">
        <f t="shared" si="3"/>
        <v>7.5654152445961325</v>
      </c>
      <c r="G19" s="213"/>
      <c r="H19" s="213">
        <f t="shared" si="4"/>
        <v>1969</v>
      </c>
      <c r="I19" s="338">
        <f t="shared" si="5"/>
        <v>7.7921563971664884</v>
      </c>
      <c r="J19" s="139">
        <f t="shared" si="0"/>
        <v>73.296043800435228</v>
      </c>
      <c r="L19" s="313">
        <v>2686366</v>
      </c>
      <c r="M19" s="510">
        <f t="shared" si="1"/>
        <v>73.296043800435228</v>
      </c>
      <c r="O19" s="188"/>
      <c r="P19" s="188"/>
      <c r="Q19" s="188"/>
      <c r="R19" s="188"/>
    </row>
    <row r="20" spans="1:18" s="109" customFormat="1" ht="26.1" customHeight="1" thickTop="1" thickBot="1">
      <c r="A20" s="312" t="s">
        <v>112</v>
      </c>
      <c r="B20" s="174">
        <f>SUM(B5:B19)</f>
        <v>9190</v>
      </c>
      <c r="C20" s="202">
        <f t="shared" si="2"/>
        <v>82.016956715751903</v>
      </c>
      <c r="D20" s="174"/>
      <c r="E20" s="174">
        <f>SUM(E5:E19)</f>
        <v>11721</v>
      </c>
      <c r="F20" s="202">
        <f t="shared" si="3"/>
        <v>83.340443686006822</v>
      </c>
      <c r="G20" s="174"/>
      <c r="H20" s="174">
        <f t="shared" si="4"/>
        <v>20911</v>
      </c>
      <c r="I20" s="202">
        <f t="shared" si="5"/>
        <v>82.753571569907791</v>
      </c>
      <c r="J20" s="202">
        <f t="shared" si="0"/>
        <v>68.993814741296788</v>
      </c>
      <c r="L20" s="346">
        <f>SUM(L5:L19)</f>
        <v>30308514</v>
      </c>
      <c r="M20" s="510">
        <f t="shared" si="1"/>
        <v>68.993814741296788</v>
      </c>
      <c r="N20" s="284" t="s">
        <v>171</v>
      </c>
      <c r="O20" s="188"/>
      <c r="P20" s="188"/>
      <c r="Q20" s="188"/>
      <c r="R20" s="188"/>
    </row>
    <row r="21" spans="1:18" s="533" customFormat="1" ht="26.1" customHeight="1" thickTop="1" thickBot="1">
      <c r="A21" s="531" t="s">
        <v>110</v>
      </c>
      <c r="B21" s="536"/>
      <c r="C21" s="544"/>
      <c r="D21" s="536"/>
      <c r="E21" s="536"/>
      <c r="F21" s="544"/>
      <c r="G21" s="536"/>
      <c r="H21" s="536"/>
      <c r="I21" s="544"/>
      <c r="J21" s="544"/>
      <c r="M21" s="555"/>
    </row>
    <row r="22" spans="1:18" ht="26.1" customHeight="1" thickTop="1">
      <c r="A22" s="114" t="s">
        <v>14</v>
      </c>
      <c r="B22" s="212">
        <v>380</v>
      </c>
      <c r="C22" s="338">
        <f t="shared" si="2"/>
        <v>3.3913431503792952</v>
      </c>
      <c r="D22" s="212"/>
      <c r="E22" s="212">
        <v>386</v>
      </c>
      <c r="F22" s="338">
        <f t="shared" si="3"/>
        <v>2.7445961319681458</v>
      </c>
      <c r="G22" s="212"/>
      <c r="H22" s="212">
        <f>B22+E22</f>
        <v>766</v>
      </c>
      <c r="I22" s="338">
        <f t="shared" si="5"/>
        <v>3.0313823261704065</v>
      </c>
      <c r="J22" s="338">
        <f>H22/L22*100000</f>
        <v>64.164045517940394</v>
      </c>
      <c r="L22" s="313">
        <v>1193815</v>
      </c>
      <c r="M22" s="510">
        <f>H22/L22*100000</f>
        <v>64.164045517940394</v>
      </c>
      <c r="O22" s="188"/>
      <c r="P22" s="188"/>
      <c r="Q22" s="215"/>
      <c r="R22" s="188"/>
    </row>
    <row r="23" spans="1:18" ht="26.1" customHeight="1">
      <c r="A23" s="113" t="s">
        <v>17</v>
      </c>
      <c r="B23" s="223">
        <v>574</v>
      </c>
      <c r="C23" s="476">
        <f t="shared" si="2"/>
        <v>5.1227130745203038</v>
      </c>
      <c r="D23" s="223"/>
      <c r="E23" s="223">
        <v>607</v>
      </c>
      <c r="F23" s="476">
        <f t="shared" si="3"/>
        <v>4.3159840728100116</v>
      </c>
      <c r="G23" s="223"/>
      <c r="H23" s="223">
        <f>B23+E23</f>
        <v>1181</v>
      </c>
      <c r="I23" s="476">
        <f t="shared" si="5"/>
        <v>4.6737108710277413</v>
      </c>
      <c r="J23" s="476">
        <f>H23/L23*100000</f>
        <v>59.134592033904504</v>
      </c>
      <c r="L23" s="313">
        <v>1997139</v>
      </c>
      <c r="M23" s="510">
        <f>H23/L23*100000</f>
        <v>59.134592033904504</v>
      </c>
      <c r="O23" s="188"/>
      <c r="P23" s="188"/>
      <c r="Q23" s="188"/>
      <c r="R23" s="188"/>
    </row>
    <row r="24" spans="1:18" ht="26.1" customHeight="1" thickBot="1">
      <c r="A24" s="115" t="s">
        <v>40</v>
      </c>
      <c r="B24" s="210">
        <v>507</v>
      </c>
      <c r="C24" s="222">
        <f t="shared" si="2"/>
        <v>4.524765729585007</v>
      </c>
      <c r="D24" s="210"/>
      <c r="E24" s="213">
        <v>609</v>
      </c>
      <c r="F24" s="475">
        <f t="shared" si="3"/>
        <v>4.3302047781569968</v>
      </c>
      <c r="G24" s="210"/>
      <c r="H24" s="210">
        <f>B24+E24</f>
        <v>1116</v>
      </c>
      <c r="I24" s="222">
        <f t="shared" si="5"/>
        <v>4.4164786893030987</v>
      </c>
      <c r="J24" s="222">
        <f>H24/L24*100000</f>
        <v>65.143841805535118</v>
      </c>
      <c r="L24" s="313">
        <v>1713132</v>
      </c>
      <c r="M24" s="510">
        <f>H24/L24*100000</f>
        <v>65.143841805535118</v>
      </c>
      <c r="O24" s="188"/>
      <c r="P24" s="188"/>
      <c r="Q24" s="188"/>
      <c r="R24" s="188"/>
    </row>
    <row r="25" spans="1:18" s="112" customFormat="1" ht="26.1" customHeight="1" thickTop="1" thickBot="1">
      <c r="A25" s="318" t="s">
        <v>112</v>
      </c>
      <c r="B25" s="184">
        <f>SUM(B22:B24)</f>
        <v>1461</v>
      </c>
      <c r="C25" s="184">
        <f t="shared" si="2"/>
        <v>13.038821954484606</v>
      </c>
      <c r="D25" s="184"/>
      <c r="E25" s="184">
        <f>SUM(E22:E24)</f>
        <v>1602</v>
      </c>
      <c r="F25" s="184">
        <f t="shared" si="3"/>
        <v>11.390784982935154</v>
      </c>
      <c r="G25" s="184"/>
      <c r="H25" s="184">
        <f t="shared" si="4"/>
        <v>3063</v>
      </c>
      <c r="I25" s="184">
        <f t="shared" si="5"/>
        <v>12.121571886501247</v>
      </c>
      <c r="J25" s="184">
        <f>H25/L25*100000</f>
        <v>62.458121656104723</v>
      </c>
      <c r="L25" s="345">
        <f>SUM(L22:L24)</f>
        <v>4904086</v>
      </c>
      <c r="M25" s="510">
        <f>H25/L25*100000</f>
        <v>62.458121656104723</v>
      </c>
      <c r="N25" s="120" t="s">
        <v>170</v>
      </c>
      <c r="O25" s="188"/>
      <c r="P25" s="188"/>
      <c r="Q25" s="188"/>
      <c r="R25" s="188"/>
    </row>
    <row r="26" spans="1:18" s="217" customFormat="1" ht="27.75" customHeight="1" thickTop="1" thickBot="1">
      <c r="A26" s="141" t="s">
        <v>343</v>
      </c>
      <c r="B26" s="174">
        <v>554</v>
      </c>
      <c r="C26" s="202">
        <f t="shared" si="2"/>
        <v>4.9442213297634989</v>
      </c>
      <c r="D26" s="174"/>
      <c r="E26" s="174">
        <v>741</v>
      </c>
      <c r="F26" s="202">
        <f t="shared" si="3"/>
        <v>5.2687713310580202</v>
      </c>
      <c r="G26" s="174"/>
      <c r="H26" s="174">
        <f t="shared" si="4"/>
        <v>1295</v>
      </c>
      <c r="I26" s="202">
        <f t="shared" si="5"/>
        <v>5.124856543590961</v>
      </c>
      <c r="J26" s="418" t="s">
        <v>141</v>
      </c>
      <c r="M26" s="509"/>
      <c r="N26" s="120"/>
    </row>
    <row r="27" spans="1:18" s="533" customFormat="1" ht="26.1" customHeight="1" thickTop="1" thickBot="1">
      <c r="A27" s="531" t="s">
        <v>113</v>
      </c>
      <c r="B27" s="532">
        <f>B20+B25+B26</f>
        <v>11205</v>
      </c>
      <c r="C27" s="545">
        <f t="shared" si="2"/>
        <v>100</v>
      </c>
      <c r="D27" s="532"/>
      <c r="E27" s="532">
        <f>E20+E25+E26</f>
        <v>14064</v>
      </c>
      <c r="F27" s="545">
        <f t="shared" si="3"/>
        <v>100</v>
      </c>
      <c r="G27" s="532"/>
      <c r="H27" s="532">
        <f t="shared" si="4"/>
        <v>25269</v>
      </c>
      <c r="I27" s="545">
        <f t="shared" si="5"/>
        <v>100</v>
      </c>
      <c r="J27" s="545">
        <f>H27/L27*100000</f>
        <v>71.76124455450605</v>
      </c>
      <c r="L27" s="698">
        <f>L20+L25</f>
        <v>35212600</v>
      </c>
      <c r="M27" s="699">
        <f>H27/L27*100000</f>
        <v>71.76124455450605</v>
      </c>
      <c r="N27" s="533" t="s">
        <v>169</v>
      </c>
    </row>
    <row r="28" spans="1:18" s="219" customFormat="1" ht="11.25" customHeight="1" thickTop="1">
      <c r="A28" s="241"/>
      <c r="B28" s="172"/>
      <c r="C28" s="172"/>
      <c r="D28" s="172"/>
      <c r="E28" s="172"/>
      <c r="F28" s="172"/>
      <c r="G28" s="172"/>
      <c r="H28" s="172"/>
      <c r="I28" s="172"/>
      <c r="J28" s="242"/>
      <c r="M28" s="497"/>
    </row>
    <row r="29" spans="1:18" s="284" customFormat="1" ht="16.5" customHeight="1">
      <c r="A29" s="838" t="s">
        <v>251</v>
      </c>
      <c r="B29" s="838"/>
      <c r="C29" s="172"/>
      <c r="D29" s="172"/>
      <c r="E29" s="172"/>
      <c r="F29" s="172"/>
      <c r="G29" s="172"/>
      <c r="H29" s="172"/>
      <c r="I29" s="172"/>
      <c r="J29" s="242"/>
      <c r="M29" s="497"/>
    </row>
    <row r="30" spans="1:18" s="284" customFormat="1" ht="16.5" customHeight="1">
      <c r="A30" s="708"/>
      <c r="B30" s="708"/>
      <c r="C30" s="172"/>
      <c r="D30" s="172"/>
      <c r="E30" s="172"/>
      <c r="F30" s="172"/>
      <c r="G30" s="172"/>
      <c r="H30" s="172"/>
      <c r="I30" s="172"/>
      <c r="J30" s="242"/>
      <c r="M30" s="497"/>
    </row>
    <row r="31" spans="1:18" ht="19.5" customHeight="1">
      <c r="A31" s="815" t="s">
        <v>227</v>
      </c>
      <c r="B31" s="815"/>
      <c r="C31" s="815"/>
      <c r="D31" s="815"/>
      <c r="E31" s="815"/>
      <c r="F31" s="739"/>
      <c r="G31" s="739"/>
      <c r="H31" s="739"/>
      <c r="I31" s="739"/>
    </row>
    <row r="32" spans="1:18" s="219" customFormat="1" ht="9.75" customHeight="1">
      <c r="A32" s="220"/>
      <c r="C32" s="284"/>
      <c r="D32" s="284"/>
      <c r="F32" s="284"/>
      <c r="G32" s="284"/>
      <c r="H32" s="218"/>
      <c r="I32" s="370"/>
      <c r="M32" s="497"/>
    </row>
    <row r="33" spans="1:14" s="284" customFormat="1" ht="12.75" customHeight="1">
      <c r="A33" s="303"/>
      <c r="B33" s="303"/>
      <c r="C33" s="634"/>
      <c r="D33" s="634"/>
      <c r="E33" s="303"/>
      <c r="F33" s="634"/>
      <c r="G33" s="634"/>
      <c r="H33" s="302"/>
      <c r="I33" s="370"/>
      <c r="M33" s="497"/>
    </row>
    <row r="34" spans="1:14" s="284" customFormat="1" ht="8.25" customHeight="1">
      <c r="A34" s="303"/>
      <c r="B34" s="303"/>
      <c r="C34" s="634"/>
      <c r="D34" s="634"/>
      <c r="E34" s="303"/>
      <c r="F34" s="634"/>
      <c r="G34" s="634"/>
      <c r="H34" s="302"/>
      <c r="I34" s="370"/>
      <c r="M34" s="497"/>
    </row>
    <row r="35" spans="1:14" s="284" customFormat="1" ht="10.5" customHeight="1">
      <c r="A35" s="303"/>
      <c r="B35" s="303"/>
      <c r="C35" s="634"/>
      <c r="D35" s="634"/>
      <c r="E35" s="303"/>
      <c r="F35" s="634"/>
      <c r="G35" s="634"/>
      <c r="H35" s="302"/>
      <c r="I35" s="370"/>
      <c r="M35" s="497"/>
    </row>
    <row r="36" spans="1:14" ht="12.75" customHeight="1"/>
    <row r="37" spans="1:14" ht="23.25" customHeight="1">
      <c r="A37" s="778" t="s">
        <v>132</v>
      </c>
      <c r="B37" s="778"/>
      <c r="C37" s="778"/>
      <c r="D37" s="778"/>
      <c r="E37" s="778"/>
      <c r="F37" s="633"/>
      <c r="G37" s="633"/>
      <c r="H37" s="185"/>
      <c r="I37" s="185"/>
      <c r="J37" s="689">
        <v>54</v>
      </c>
    </row>
    <row r="38" spans="1:14" ht="14.25" customHeight="1"/>
    <row r="39" spans="1:14">
      <c r="L39" s="217"/>
      <c r="N39" s="217"/>
    </row>
  </sheetData>
  <mergeCells count="11">
    <mergeCell ref="A37:E37"/>
    <mergeCell ref="A1:J1"/>
    <mergeCell ref="A3:A4"/>
    <mergeCell ref="J3:J4"/>
    <mergeCell ref="B3:C3"/>
    <mergeCell ref="D3:D4"/>
    <mergeCell ref="E3:F3"/>
    <mergeCell ref="G3:G4"/>
    <mergeCell ref="H3:I3"/>
    <mergeCell ref="A29:B29"/>
    <mergeCell ref="A31:E31"/>
  </mergeCells>
  <printOptions horizontalCentered="1"/>
  <pageMargins left="0.70866141732283472" right="0.70866141732283472" top="0.59055118110236227" bottom="0.19685039370078741" header="0.31496062992125984" footer="0.31496062992125984"/>
  <pageSetup paperSize="9" scale="95" orientation="portrait" r:id="rId1"/>
</worksheet>
</file>

<file path=xl/worksheets/sheet27.xml><?xml version="1.0" encoding="utf-8"?>
<worksheet xmlns="http://schemas.openxmlformats.org/spreadsheetml/2006/main" xmlns:r="http://schemas.openxmlformats.org/officeDocument/2006/relationships">
  <sheetPr>
    <tabColor rgb="FF993366"/>
  </sheetPr>
  <dimension ref="A1:O36"/>
  <sheetViews>
    <sheetView rightToLeft="1" view="pageBreakPreview" zoomScaleSheetLayoutView="100" workbookViewId="0">
      <selection activeCell="S6" sqref="S6"/>
    </sheetView>
  </sheetViews>
  <sheetFormatPr defaultRowHeight="12.75"/>
  <cols>
    <col min="1" max="1" width="4.140625" style="284" customWidth="1"/>
    <col min="2" max="2" width="13.42578125" style="284" customWidth="1"/>
    <col min="3" max="4" width="10.140625" style="284" customWidth="1"/>
    <col min="5" max="5" width="1" style="284" customWidth="1"/>
    <col min="6" max="6" width="10.7109375" style="284" customWidth="1"/>
    <col min="7" max="7" width="10.28515625" style="284" customWidth="1"/>
    <col min="8" max="8" width="0.85546875" style="284" customWidth="1"/>
    <col min="9" max="9" width="10.7109375" style="284" customWidth="1"/>
    <col min="10" max="10" width="9.140625" style="284" customWidth="1"/>
    <col min="11" max="11" width="13" style="284" customWidth="1"/>
    <col min="12" max="13" width="9.140625" style="284" hidden="1" customWidth="1"/>
    <col min="14" max="14" width="9.140625" style="284"/>
    <col min="15" max="15" width="13" style="284" customWidth="1"/>
    <col min="16" max="16" width="9.140625" style="284"/>
    <col min="17" max="17" width="10.140625" style="284" bestFit="1" customWidth="1"/>
    <col min="18" max="18" width="9.140625" style="284"/>
    <col min="19" max="19" width="10.42578125" style="284" customWidth="1"/>
    <col min="20" max="20" width="10.5703125" style="284" customWidth="1"/>
    <col min="21" max="16384" width="9.140625" style="284"/>
  </cols>
  <sheetData>
    <row r="1" spans="2:15" ht="36.75" customHeight="1">
      <c r="B1" s="767" t="s">
        <v>573</v>
      </c>
      <c r="C1" s="767"/>
      <c r="D1" s="767"/>
      <c r="E1" s="767"/>
      <c r="F1" s="767"/>
      <c r="G1" s="767"/>
      <c r="H1" s="767"/>
      <c r="I1" s="767"/>
      <c r="J1" s="767"/>
      <c r="K1" s="767"/>
    </row>
    <row r="2" spans="2:15" ht="21.75" customHeight="1" thickBot="1">
      <c r="B2" s="267" t="s">
        <v>303</v>
      </c>
      <c r="C2" s="266"/>
      <c r="D2" s="266"/>
      <c r="E2" s="266"/>
      <c r="F2" s="266"/>
      <c r="G2" s="266"/>
      <c r="H2" s="266"/>
      <c r="I2" s="266"/>
      <c r="J2" s="266"/>
      <c r="K2" s="266"/>
    </row>
    <row r="3" spans="2:15" ht="30" customHeight="1" thickTop="1">
      <c r="B3" s="769" t="s">
        <v>16</v>
      </c>
      <c r="C3" s="776" t="s">
        <v>85</v>
      </c>
      <c r="D3" s="776"/>
      <c r="E3" s="784"/>
      <c r="F3" s="776" t="s">
        <v>190</v>
      </c>
      <c r="G3" s="776"/>
      <c r="H3" s="784"/>
      <c r="I3" s="776" t="s">
        <v>2</v>
      </c>
      <c r="J3" s="776"/>
      <c r="K3" s="769" t="s">
        <v>577</v>
      </c>
    </row>
    <row r="4" spans="2:15" ht="28.5" customHeight="1">
      <c r="B4" s="770"/>
      <c r="C4" s="554" t="s">
        <v>341</v>
      </c>
      <c r="D4" s="554" t="s">
        <v>340</v>
      </c>
      <c r="E4" s="785"/>
      <c r="F4" s="554" t="s">
        <v>341</v>
      </c>
      <c r="G4" s="554" t="s">
        <v>340</v>
      </c>
      <c r="H4" s="785"/>
      <c r="I4" s="554" t="s">
        <v>341</v>
      </c>
      <c r="J4" s="554" t="s">
        <v>340</v>
      </c>
      <c r="K4" s="770"/>
      <c r="O4" s="284" t="s">
        <v>342</v>
      </c>
    </row>
    <row r="5" spans="2:15" ht="26.1" customHeight="1">
      <c r="B5" s="113" t="s">
        <v>0</v>
      </c>
      <c r="C5" s="210">
        <v>363</v>
      </c>
      <c r="D5" s="222">
        <f>C5/4476*100</f>
        <v>8.1099195710455767</v>
      </c>
      <c r="E5" s="210"/>
      <c r="F5" s="210">
        <v>296</v>
      </c>
      <c r="G5" s="222">
        <f>F5/4349*100</f>
        <v>6.8061623361692343</v>
      </c>
      <c r="H5" s="222"/>
      <c r="I5" s="210">
        <f>C5+F5</f>
        <v>659</v>
      </c>
      <c r="J5" s="338">
        <f>I5/8825*100</f>
        <v>7.4674220963172804</v>
      </c>
      <c r="K5" s="138">
        <f>I5/O5*100000</f>
        <v>19.128417571904272</v>
      </c>
      <c r="O5" s="507">
        <v>3445136</v>
      </c>
    </row>
    <row r="6" spans="2:15" ht="26.1" customHeight="1">
      <c r="B6" s="114" t="s">
        <v>1</v>
      </c>
      <c r="C6" s="212">
        <v>139</v>
      </c>
      <c r="D6" s="338">
        <f t="shared" ref="D6:D27" si="0">C6/4476*100</f>
        <v>3.105451295799821</v>
      </c>
      <c r="E6" s="212"/>
      <c r="F6" s="212">
        <v>110</v>
      </c>
      <c r="G6" s="338">
        <f t="shared" ref="G6:G27" si="1">F6/4349*100</f>
        <v>2.5293170843872153</v>
      </c>
      <c r="H6" s="338"/>
      <c r="I6" s="212">
        <f t="shared" ref="I6:I26" si="2">C6+F6</f>
        <v>249</v>
      </c>
      <c r="J6" s="338">
        <f t="shared" ref="J6:J27" si="3">I6/8825*100</f>
        <v>2.821529745042493</v>
      </c>
      <c r="K6" s="138">
        <f t="shared" ref="K6:K20" si="4">I6/O6*100000</f>
        <v>16.871599000713488</v>
      </c>
      <c r="O6" s="313">
        <v>1475853</v>
      </c>
    </row>
    <row r="7" spans="2:15" ht="26.1" customHeight="1">
      <c r="B7" s="114" t="s">
        <v>3</v>
      </c>
      <c r="C7" s="212">
        <v>237</v>
      </c>
      <c r="D7" s="338">
        <f t="shared" si="0"/>
        <v>5.2949061662198389</v>
      </c>
      <c r="E7" s="212"/>
      <c r="F7" s="212">
        <v>253</v>
      </c>
      <c r="G7" s="338">
        <f t="shared" si="1"/>
        <v>5.8174292940905952</v>
      </c>
      <c r="H7" s="338"/>
      <c r="I7" s="212">
        <f t="shared" si="2"/>
        <v>490</v>
      </c>
      <c r="J7" s="338">
        <f t="shared" si="3"/>
        <v>5.5524079320113318</v>
      </c>
      <c r="K7" s="138">
        <f t="shared" si="4"/>
        <v>32.403292703572035</v>
      </c>
      <c r="O7" s="313">
        <v>1512192</v>
      </c>
    </row>
    <row r="8" spans="2:15" ht="26.1" customHeight="1">
      <c r="B8" s="114" t="s">
        <v>74</v>
      </c>
      <c r="C8" s="212">
        <v>51</v>
      </c>
      <c r="D8" s="338">
        <f t="shared" si="0"/>
        <v>1.1394101876675604</v>
      </c>
      <c r="E8" s="212"/>
      <c r="F8" s="212">
        <v>39</v>
      </c>
      <c r="G8" s="338">
        <f t="shared" si="1"/>
        <v>0.89675787537364915</v>
      </c>
      <c r="H8" s="338"/>
      <c r="I8" s="212">
        <f t="shared" si="2"/>
        <v>90</v>
      </c>
      <c r="J8" s="338">
        <f t="shared" si="3"/>
        <v>1.0198300283286119</v>
      </c>
      <c r="K8" s="138">
        <f t="shared" si="4"/>
        <v>5.5000223056460174</v>
      </c>
      <c r="O8" s="313">
        <v>1636357</v>
      </c>
    </row>
    <row r="9" spans="2:15" ht="26.1" customHeight="1">
      <c r="B9" s="114" t="s">
        <v>20</v>
      </c>
      <c r="C9" s="212">
        <v>1433</v>
      </c>
      <c r="D9" s="338">
        <f t="shared" si="0"/>
        <v>32.015192135835569</v>
      </c>
      <c r="E9" s="212"/>
      <c r="F9" s="212">
        <v>1524</v>
      </c>
      <c r="G9" s="338">
        <f t="shared" si="1"/>
        <v>35.042538514601056</v>
      </c>
      <c r="H9" s="338"/>
      <c r="I9" s="212">
        <f t="shared" si="2"/>
        <v>2957</v>
      </c>
      <c r="J9" s="338">
        <f t="shared" si="3"/>
        <v>33.507082152974505</v>
      </c>
      <c r="K9" s="138">
        <f t="shared" si="4"/>
        <v>39.394599462704029</v>
      </c>
      <c r="O9" s="313">
        <v>7506105</v>
      </c>
    </row>
    <row r="10" spans="2:15" ht="26.1" customHeight="1">
      <c r="B10" s="114" t="s">
        <v>4</v>
      </c>
      <c r="C10" s="212">
        <v>389</v>
      </c>
      <c r="D10" s="338">
        <f t="shared" si="0"/>
        <v>8.6907953529937441</v>
      </c>
      <c r="E10" s="212"/>
      <c r="F10" s="212">
        <v>389</v>
      </c>
      <c r="G10" s="338">
        <f t="shared" si="1"/>
        <v>8.9445849620602438</v>
      </c>
      <c r="H10" s="338"/>
      <c r="I10" s="212">
        <f t="shared" si="2"/>
        <v>778</v>
      </c>
      <c r="J10" s="338">
        <f t="shared" si="3"/>
        <v>8.8158640226628897</v>
      </c>
      <c r="K10" s="138">
        <f t="shared" si="4"/>
        <v>40.790069033783929</v>
      </c>
      <c r="O10" s="313">
        <v>1907327</v>
      </c>
    </row>
    <row r="11" spans="2:15" ht="26.1" customHeight="1">
      <c r="B11" s="114" t="s">
        <v>18</v>
      </c>
      <c r="C11" s="212">
        <v>218</v>
      </c>
      <c r="D11" s="338">
        <f t="shared" si="0"/>
        <v>4.8704200178731014</v>
      </c>
      <c r="E11" s="212"/>
      <c r="F11" s="212">
        <v>223</v>
      </c>
      <c r="G11" s="338">
        <f t="shared" si="1"/>
        <v>5.1276155438031736</v>
      </c>
      <c r="H11" s="338"/>
      <c r="I11" s="212">
        <f t="shared" si="2"/>
        <v>441</v>
      </c>
      <c r="J11" s="338">
        <f t="shared" si="3"/>
        <v>4.9971671388101981</v>
      </c>
      <c r="K11" s="138">
        <f t="shared" si="4"/>
        <v>39.177503406932551</v>
      </c>
      <c r="O11" s="313">
        <v>1125646</v>
      </c>
    </row>
    <row r="12" spans="2:15" ht="26.1" customHeight="1">
      <c r="B12" s="114" t="s">
        <v>6</v>
      </c>
      <c r="C12" s="212">
        <v>205</v>
      </c>
      <c r="D12" s="338">
        <f t="shared" si="0"/>
        <v>4.5799821268990168</v>
      </c>
      <c r="E12" s="212"/>
      <c r="F12" s="212">
        <v>204</v>
      </c>
      <c r="G12" s="338">
        <f t="shared" si="1"/>
        <v>4.6907335019544725</v>
      </c>
      <c r="H12" s="338"/>
      <c r="I12" s="212">
        <f t="shared" si="2"/>
        <v>409</v>
      </c>
      <c r="J12" s="338">
        <f t="shared" si="3"/>
        <v>4.6345609065155804</v>
      </c>
      <c r="K12" s="138">
        <f t="shared" si="4"/>
        <v>32.117854464499565</v>
      </c>
      <c r="O12" s="313">
        <v>1273435</v>
      </c>
    </row>
    <row r="13" spans="2:15" ht="26.1" customHeight="1">
      <c r="B13" s="114" t="s">
        <v>7</v>
      </c>
      <c r="C13" s="212">
        <v>63</v>
      </c>
      <c r="D13" s="338">
        <f t="shared" si="0"/>
        <v>1.4075067024128687</v>
      </c>
      <c r="E13" s="212"/>
      <c r="F13" s="212">
        <v>31</v>
      </c>
      <c r="G13" s="338">
        <f t="shared" si="1"/>
        <v>0.7128075419636698</v>
      </c>
      <c r="H13" s="338"/>
      <c r="I13" s="212">
        <f t="shared" si="2"/>
        <v>94</v>
      </c>
      <c r="J13" s="338">
        <f t="shared" si="3"/>
        <v>1.065155807365439</v>
      </c>
      <c r="K13" s="138">
        <f t="shared" si="4"/>
        <v>6.3797455295969288</v>
      </c>
      <c r="O13" s="313">
        <v>1473413</v>
      </c>
    </row>
    <row r="14" spans="2:15" ht="26.1" customHeight="1">
      <c r="B14" s="114" t="s">
        <v>8</v>
      </c>
      <c r="C14" s="212">
        <v>304</v>
      </c>
      <c r="D14" s="338">
        <f t="shared" si="0"/>
        <v>6.7917783735478103</v>
      </c>
      <c r="E14" s="212"/>
      <c r="F14" s="212">
        <v>291</v>
      </c>
      <c r="G14" s="338">
        <f t="shared" si="1"/>
        <v>6.6911933777879975</v>
      </c>
      <c r="H14" s="338"/>
      <c r="I14" s="212">
        <f t="shared" si="2"/>
        <v>595</v>
      </c>
      <c r="J14" s="338">
        <f t="shared" si="3"/>
        <v>6.7422096317280449</v>
      </c>
      <c r="K14" s="138">
        <f t="shared" si="4"/>
        <v>43.775718234462744</v>
      </c>
      <c r="O14" s="313">
        <v>1359201</v>
      </c>
    </row>
    <row r="15" spans="2:15" ht="26.1" customHeight="1">
      <c r="B15" s="114" t="s">
        <v>9</v>
      </c>
      <c r="C15" s="212">
        <v>95</v>
      </c>
      <c r="D15" s="338">
        <f t="shared" si="0"/>
        <v>2.122430741733691</v>
      </c>
      <c r="E15" s="212"/>
      <c r="F15" s="212">
        <v>90</v>
      </c>
      <c r="G15" s="338">
        <f t="shared" si="1"/>
        <v>2.0694412508622673</v>
      </c>
      <c r="H15" s="338"/>
      <c r="I15" s="212">
        <f t="shared" si="2"/>
        <v>185</v>
      </c>
      <c r="J15" s="338">
        <f t="shared" si="3"/>
        <v>2.0963172804532579</v>
      </c>
      <c r="K15" s="138">
        <f t="shared" si="4"/>
        <v>15.514342380571012</v>
      </c>
      <c r="O15" s="313">
        <v>1192445</v>
      </c>
    </row>
    <row r="16" spans="2:15" ht="26.1" customHeight="1">
      <c r="B16" s="114" t="s">
        <v>10</v>
      </c>
      <c r="C16" s="212">
        <v>31</v>
      </c>
      <c r="D16" s="338">
        <f t="shared" si="0"/>
        <v>0.69258266309204641</v>
      </c>
      <c r="E16" s="212"/>
      <c r="F16" s="212">
        <v>21</v>
      </c>
      <c r="G16" s="338">
        <f t="shared" si="1"/>
        <v>0.4828696252011957</v>
      </c>
      <c r="H16" s="338"/>
      <c r="I16" s="212">
        <f t="shared" si="2"/>
        <v>52</v>
      </c>
      <c r="J16" s="338">
        <f t="shared" si="3"/>
        <v>0.58923512747875351</v>
      </c>
      <c r="K16" s="138">
        <f t="shared" si="4"/>
        <v>6.9132756163451115</v>
      </c>
      <c r="O16" s="313">
        <v>752176</v>
      </c>
    </row>
    <row r="17" spans="1:15" ht="26.1" customHeight="1">
      <c r="B17" s="114" t="s">
        <v>11</v>
      </c>
      <c r="C17" s="212">
        <v>382</v>
      </c>
      <c r="D17" s="338">
        <f t="shared" si="0"/>
        <v>8.5344057193923142</v>
      </c>
      <c r="E17" s="212"/>
      <c r="F17" s="212">
        <v>343</v>
      </c>
      <c r="G17" s="338">
        <f t="shared" si="1"/>
        <v>7.8868705449528633</v>
      </c>
      <c r="H17" s="338"/>
      <c r="I17" s="212">
        <f t="shared" si="2"/>
        <v>725</v>
      </c>
      <c r="J17" s="338">
        <f t="shared" si="3"/>
        <v>8.2152974504249308</v>
      </c>
      <c r="K17" s="138">
        <f t="shared" si="4"/>
        <v>37.46458305019582</v>
      </c>
      <c r="O17" s="313">
        <v>1935161</v>
      </c>
    </row>
    <row r="18" spans="1:15" ht="26.1" customHeight="1">
      <c r="B18" s="114" t="s">
        <v>12</v>
      </c>
      <c r="C18" s="212">
        <v>97</v>
      </c>
      <c r="D18" s="338">
        <f t="shared" si="0"/>
        <v>2.1671134941912422</v>
      </c>
      <c r="E18" s="212"/>
      <c r="F18" s="212">
        <v>93</v>
      </c>
      <c r="G18" s="338">
        <f t="shared" si="1"/>
        <v>2.1384226258910095</v>
      </c>
      <c r="H18" s="338"/>
      <c r="I18" s="212">
        <f t="shared" si="2"/>
        <v>190</v>
      </c>
      <c r="J18" s="338">
        <f t="shared" si="3"/>
        <v>2.152974504249292</v>
      </c>
      <c r="K18" s="138">
        <f t="shared" si="4"/>
        <v>18.487867580161932</v>
      </c>
      <c r="O18" s="313">
        <v>1027701</v>
      </c>
    </row>
    <row r="19" spans="1:15" ht="26.1" customHeight="1" thickBot="1">
      <c r="B19" s="115" t="s">
        <v>13</v>
      </c>
      <c r="C19" s="213">
        <v>449</v>
      </c>
      <c r="D19" s="475">
        <f t="shared" si="0"/>
        <v>10.031277926720286</v>
      </c>
      <c r="E19" s="213"/>
      <c r="F19" s="213">
        <v>421</v>
      </c>
      <c r="G19" s="475">
        <f t="shared" si="1"/>
        <v>9.6803862957001598</v>
      </c>
      <c r="H19" s="475"/>
      <c r="I19" s="213">
        <f t="shared" si="2"/>
        <v>870</v>
      </c>
      <c r="J19" s="338">
        <f t="shared" si="3"/>
        <v>9.8583569405099141</v>
      </c>
      <c r="K19" s="138">
        <f t="shared" si="4"/>
        <v>32.385758306947011</v>
      </c>
      <c r="O19" s="313">
        <v>2686366</v>
      </c>
    </row>
    <row r="20" spans="1:15" s="533" customFormat="1" ht="26.1" customHeight="1" thickTop="1" thickBot="1">
      <c r="A20" s="284"/>
      <c r="B20" s="728" t="s">
        <v>112</v>
      </c>
      <c r="C20" s="214">
        <f>SUM(C5:C19)</f>
        <v>4456</v>
      </c>
      <c r="D20" s="221">
        <f t="shared" si="0"/>
        <v>99.553172475424489</v>
      </c>
      <c r="E20" s="214"/>
      <c r="F20" s="214">
        <f>SUM(F5:F19)</f>
        <v>4328</v>
      </c>
      <c r="G20" s="221">
        <f t="shared" si="1"/>
        <v>99.517130374798796</v>
      </c>
      <c r="H20" s="221"/>
      <c r="I20" s="214">
        <f>SUM(I5:I19)</f>
        <v>8784</v>
      </c>
      <c r="J20" s="221">
        <f t="shared" si="3"/>
        <v>99.535410764872523</v>
      </c>
      <c r="K20" s="221">
        <f t="shared" si="4"/>
        <v>28.981955367392807</v>
      </c>
      <c r="O20" s="346">
        <f>SUM(O5:O19)</f>
        <v>30308514</v>
      </c>
    </row>
    <row r="21" spans="1:15" s="533" customFormat="1" ht="26.1" customHeight="1" thickTop="1" thickBot="1">
      <c r="A21" s="284"/>
      <c r="B21" s="717" t="s">
        <v>110</v>
      </c>
      <c r="C21" s="532"/>
      <c r="D21" s="545"/>
      <c r="E21" s="532"/>
      <c r="F21" s="532"/>
      <c r="G21" s="545"/>
      <c r="H21" s="545"/>
      <c r="I21" s="532"/>
      <c r="J21" s="545"/>
      <c r="K21" s="545"/>
      <c r="O21" s="727"/>
    </row>
    <row r="22" spans="1:15" s="533" customFormat="1" ht="26.1" customHeight="1" thickTop="1">
      <c r="A22" s="284"/>
      <c r="B22" s="114" t="s">
        <v>14</v>
      </c>
      <c r="C22" s="729" t="s">
        <v>141</v>
      </c>
      <c r="D22" s="730" t="s">
        <v>141</v>
      </c>
      <c r="E22" s="729"/>
      <c r="F22" s="729" t="s">
        <v>141</v>
      </c>
      <c r="G22" s="730" t="s">
        <v>141</v>
      </c>
      <c r="H22" s="730"/>
      <c r="I22" s="729" t="s">
        <v>141</v>
      </c>
      <c r="J22" s="730" t="s">
        <v>141</v>
      </c>
      <c r="K22" s="730" t="s">
        <v>141</v>
      </c>
      <c r="O22" s="727"/>
    </row>
    <row r="23" spans="1:15" s="533" customFormat="1" ht="26.1" customHeight="1">
      <c r="A23" s="284"/>
      <c r="B23" s="113" t="s">
        <v>17</v>
      </c>
      <c r="C23" s="718" t="s">
        <v>141</v>
      </c>
      <c r="D23" s="733" t="s">
        <v>141</v>
      </c>
      <c r="E23" s="718"/>
      <c r="F23" s="718" t="s">
        <v>141</v>
      </c>
      <c r="G23" s="733" t="s">
        <v>141</v>
      </c>
      <c r="H23" s="733"/>
      <c r="I23" s="718" t="s">
        <v>141</v>
      </c>
      <c r="J23" s="733" t="s">
        <v>141</v>
      </c>
      <c r="K23" s="733" t="s">
        <v>141</v>
      </c>
      <c r="O23" s="727"/>
    </row>
    <row r="24" spans="1:15" s="533" customFormat="1" ht="26.1" customHeight="1" thickBot="1">
      <c r="A24" s="284"/>
      <c r="B24" s="115" t="s">
        <v>40</v>
      </c>
      <c r="C24" s="731" t="s">
        <v>141</v>
      </c>
      <c r="D24" s="732" t="s">
        <v>141</v>
      </c>
      <c r="E24" s="731"/>
      <c r="F24" s="731" t="s">
        <v>141</v>
      </c>
      <c r="G24" s="732" t="s">
        <v>141</v>
      </c>
      <c r="H24" s="732"/>
      <c r="I24" s="731" t="s">
        <v>141</v>
      </c>
      <c r="J24" s="732" t="s">
        <v>141</v>
      </c>
      <c r="K24" s="732" t="s">
        <v>141</v>
      </c>
      <c r="O24" s="727"/>
    </row>
    <row r="25" spans="1:15" s="533" customFormat="1" ht="26.1" customHeight="1" thickTop="1" thickBot="1">
      <c r="A25" s="284"/>
      <c r="B25" s="728" t="s">
        <v>112</v>
      </c>
      <c r="C25" s="318" t="s">
        <v>141</v>
      </c>
      <c r="D25" s="319" t="s">
        <v>141</v>
      </c>
      <c r="E25" s="318"/>
      <c r="F25" s="318" t="s">
        <v>141</v>
      </c>
      <c r="G25" s="319" t="s">
        <v>141</v>
      </c>
      <c r="H25" s="319"/>
      <c r="I25" s="318" t="s">
        <v>141</v>
      </c>
      <c r="J25" s="319" t="s">
        <v>141</v>
      </c>
      <c r="K25" s="319" t="s">
        <v>141</v>
      </c>
      <c r="O25" s="727"/>
    </row>
    <row r="26" spans="1:15" ht="26.1" customHeight="1" thickTop="1" thickBot="1">
      <c r="B26" s="504" t="s">
        <v>343</v>
      </c>
      <c r="C26" s="174">
        <v>20</v>
      </c>
      <c r="D26" s="202">
        <f t="shared" si="0"/>
        <v>0.44682752457551383</v>
      </c>
      <c r="E26" s="174"/>
      <c r="F26" s="174">
        <v>21</v>
      </c>
      <c r="G26" s="202">
        <f t="shared" si="1"/>
        <v>0.4828696252011957</v>
      </c>
      <c r="H26" s="202"/>
      <c r="I26" s="174">
        <f t="shared" si="2"/>
        <v>41</v>
      </c>
      <c r="J26" s="202">
        <f t="shared" si="3"/>
        <v>0.46458923512747874</v>
      </c>
      <c r="K26" s="418" t="s">
        <v>141</v>
      </c>
    </row>
    <row r="27" spans="1:15" s="533" customFormat="1" ht="26.1" customHeight="1" thickTop="1" thickBot="1">
      <c r="A27" s="284"/>
      <c r="B27" s="531" t="s">
        <v>113</v>
      </c>
      <c r="C27" s="532">
        <f>C20+C26</f>
        <v>4476</v>
      </c>
      <c r="D27" s="545">
        <f t="shared" si="0"/>
        <v>100</v>
      </c>
      <c r="E27" s="532"/>
      <c r="F27" s="532">
        <f>F20+F26</f>
        <v>4349</v>
      </c>
      <c r="G27" s="545">
        <f t="shared" si="1"/>
        <v>100</v>
      </c>
      <c r="H27" s="545"/>
      <c r="I27" s="532">
        <f>I20+I26</f>
        <v>8825</v>
      </c>
      <c r="J27" s="545">
        <f t="shared" si="3"/>
        <v>100</v>
      </c>
      <c r="K27" s="545">
        <v>28.3</v>
      </c>
    </row>
    <row r="28" spans="1:15" ht="9" customHeight="1" thickTop="1">
      <c r="B28" s="241"/>
      <c r="C28" s="172"/>
      <c r="D28" s="172"/>
      <c r="E28" s="172"/>
      <c r="F28" s="172"/>
      <c r="G28" s="172"/>
      <c r="H28" s="172"/>
      <c r="I28" s="172"/>
      <c r="J28" s="172"/>
      <c r="K28" s="242"/>
    </row>
    <row r="29" spans="1:15" ht="23.25" customHeight="1">
      <c r="B29" s="766" t="s">
        <v>186</v>
      </c>
      <c r="C29" s="766"/>
      <c r="D29" s="766"/>
      <c r="E29" s="766"/>
      <c r="F29" s="766"/>
      <c r="G29" s="766"/>
      <c r="H29" s="766"/>
      <c r="I29" s="766"/>
      <c r="J29" s="766"/>
      <c r="K29" s="242"/>
      <c r="N29" s="121"/>
    </row>
    <row r="30" spans="1:15" ht="14.25" customHeight="1">
      <c r="B30" s="644"/>
      <c r="C30" s="644"/>
      <c r="D30" s="644"/>
      <c r="E30" s="644"/>
      <c r="F30" s="644"/>
      <c r="G30" s="644"/>
      <c r="H30" s="644"/>
      <c r="I30" s="644"/>
      <c r="J30" s="644"/>
      <c r="K30" s="242"/>
      <c r="N30" s="121"/>
    </row>
    <row r="31" spans="1:15" ht="23.25" customHeight="1">
      <c r="B31" s="815" t="s">
        <v>227</v>
      </c>
      <c r="C31" s="815"/>
      <c r="D31" s="815"/>
      <c r="E31" s="815"/>
      <c r="F31" s="815"/>
      <c r="G31" s="815"/>
      <c r="H31" s="815"/>
      <c r="I31" s="815"/>
      <c r="J31" s="815"/>
      <c r="N31" s="478"/>
    </row>
    <row r="32" spans="1:15" ht="11.25" customHeight="1">
      <c r="B32" s="462"/>
      <c r="I32" s="463"/>
      <c r="J32" s="463"/>
      <c r="N32" s="121"/>
    </row>
    <row r="33" spans="2:14" ht="18" customHeight="1">
      <c r="B33" s="520"/>
      <c r="I33" s="519"/>
      <c r="J33" s="519"/>
      <c r="N33" s="121"/>
    </row>
    <row r="34" spans="2:14" ht="12.75" customHeight="1"/>
    <row r="35" spans="2:14" ht="23.25" customHeight="1">
      <c r="B35" s="778" t="s">
        <v>132</v>
      </c>
      <c r="C35" s="778"/>
      <c r="D35" s="778"/>
      <c r="E35" s="778"/>
      <c r="F35" s="778"/>
      <c r="G35" s="643"/>
      <c r="H35" s="643"/>
      <c r="I35" s="185"/>
      <c r="J35" s="185"/>
      <c r="K35" s="153">
        <v>55</v>
      </c>
      <c r="L35" s="185"/>
      <c r="M35" s="185"/>
    </row>
    <row r="36" spans="2:14" ht="14.25" customHeight="1"/>
  </sheetData>
  <mergeCells count="11">
    <mergeCell ref="B31:J31"/>
    <mergeCell ref="B35:F35"/>
    <mergeCell ref="B1:K1"/>
    <mergeCell ref="B3:B4"/>
    <mergeCell ref="K3:K4"/>
    <mergeCell ref="B29:J29"/>
    <mergeCell ref="C3:D3"/>
    <mergeCell ref="F3:G3"/>
    <mergeCell ref="I3:J3"/>
    <mergeCell ref="E3:E4"/>
    <mergeCell ref="H3:H4"/>
  </mergeCells>
  <printOptions horizontalCentered="1"/>
  <pageMargins left="0.70866141732283472" right="0.70866141732283472" top="0.59055118110236227" bottom="0.19685039370078741" header="0.31496062992125984" footer="0.31496062992125984"/>
  <pageSetup paperSize="9" scale="95" orientation="portrait" r:id="rId1"/>
  <colBreaks count="1" manualBreakCount="1">
    <brk id="11" max="33" man="1"/>
  </colBreaks>
</worksheet>
</file>

<file path=xl/worksheets/sheet28.xml><?xml version="1.0" encoding="utf-8"?>
<worksheet xmlns="http://schemas.openxmlformats.org/spreadsheetml/2006/main" xmlns:r="http://schemas.openxmlformats.org/officeDocument/2006/relationships">
  <sheetPr>
    <tabColor rgb="FF993366"/>
  </sheetPr>
  <dimension ref="A1:K368"/>
  <sheetViews>
    <sheetView rightToLeft="1" view="pageBreakPreview" zoomScale="110" zoomScaleSheetLayoutView="110" workbookViewId="0">
      <selection activeCell="I9" sqref="H9:I10"/>
    </sheetView>
  </sheetViews>
  <sheetFormatPr defaultRowHeight="12.75"/>
  <cols>
    <col min="1" max="1" width="4.85546875" style="224" customWidth="1"/>
    <col min="2" max="2" width="38.5703125" style="224" customWidth="1"/>
    <col min="3" max="3" width="13.85546875" style="224" customWidth="1"/>
    <col min="4" max="4" width="15.28515625" style="224" customWidth="1"/>
    <col min="5" max="5" width="17.5703125" style="224" customWidth="1"/>
  </cols>
  <sheetData>
    <row r="1" spans="1:9" ht="36.75" customHeight="1">
      <c r="A1" s="847" t="s">
        <v>578</v>
      </c>
      <c r="B1" s="847"/>
      <c r="C1" s="847"/>
      <c r="D1" s="847"/>
      <c r="E1" s="847"/>
    </row>
    <row r="2" spans="1:9" ht="18.75" customHeight="1">
      <c r="A2" s="844" t="s">
        <v>301</v>
      </c>
      <c r="B2" s="844"/>
      <c r="C2" s="268"/>
      <c r="D2" s="268"/>
      <c r="E2" s="268"/>
    </row>
    <row r="3" spans="1:9" ht="18" customHeight="1" thickBot="1">
      <c r="A3" s="841" t="s">
        <v>148</v>
      </c>
      <c r="B3" s="841"/>
      <c r="C3" s="841"/>
      <c r="D3" s="841"/>
      <c r="E3" s="841"/>
    </row>
    <row r="4" spans="1:9" s="575" customFormat="1" ht="33" customHeight="1" thickTop="1">
      <c r="A4" s="573"/>
      <c r="B4" s="574" t="s">
        <v>43</v>
      </c>
      <c r="C4" s="574" t="s">
        <v>44</v>
      </c>
      <c r="D4" s="574" t="s">
        <v>45</v>
      </c>
      <c r="E4" s="762" t="s">
        <v>579</v>
      </c>
    </row>
    <row r="5" spans="1:9" ht="21" customHeight="1">
      <c r="A5" s="243">
        <v>1</v>
      </c>
      <c r="B5" s="648" t="s">
        <v>46</v>
      </c>
      <c r="C5" s="244">
        <v>108</v>
      </c>
      <c r="D5" s="246">
        <f>C5/766*100</f>
        <v>14.099216710182768</v>
      </c>
      <c r="E5" s="246">
        <f>C5/1193815*100000</f>
        <v>9.0466278275947278</v>
      </c>
    </row>
    <row r="6" spans="1:9" ht="21" customHeight="1">
      <c r="A6" s="227">
        <v>2</v>
      </c>
      <c r="B6" s="649" t="s">
        <v>57</v>
      </c>
      <c r="C6" s="245">
        <v>83</v>
      </c>
      <c r="D6" s="246">
        <f t="shared" ref="D6:D17" si="0">C6/766*100</f>
        <v>10.835509138381202</v>
      </c>
      <c r="E6" s="246">
        <f t="shared" ref="E6:E17" si="1">C6/1193815*100000</f>
        <v>6.9525010156515039</v>
      </c>
    </row>
    <row r="7" spans="1:9" ht="21" customHeight="1">
      <c r="A7" s="243">
        <v>3</v>
      </c>
      <c r="B7" s="649" t="s">
        <v>47</v>
      </c>
      <c r="C7" s="245">
        <v>60</v>
      </c>
      <c r="D7" s="246">
        <f t="shared" si="0"/>
        <v>7.8328981723237598</v>
      </c>
      <c r="E7" s="246">
        <f t="shared" si="1"/>
        <v>5.0259043486637376</v>
      </c>
    </row>
    <row r="8" spans="1:9" ht="21" customHeight="1">
      <c r="A8" s="227">
        <v>4</v>
      </c>
      <c r="B8" s="722" t="s">
        <v>450</v>
      </c>
      <c r="C8" s="245">
        <v>58</v>
      </c>
      <c r="D8" s="246">
        <f t="shared" si="0"/>
        <v>7.5718015665796345</v>
      </c>
      <c r="E8" s="246">
        <f t="shared" si="1"/>
        <v>4.85837420370828</v>
      </c>
    </row>
    <row r="9" spans="1:9" ht="21" customHeight="1">
      <c r="A9" s="243">
        <v>5</v>
      </c>
      <c r="B9" s="649" t="s">
        <v>128</v>
      </c>
      <c r="C9" s="245">
        <v>49</v>
      </c>
      <c r="D9" s="246">
        <f t="shared" si="0"/>
        <v>6.3968668407310707</v>
      </c>
      <c r="E9" s="246">
        <f t="shared" si="1"/>
        <v>4.1044885514087186</v>
      </c>
    </row>
    <row r="10" spans="1:9" ht="21" customHeight="1">
      <c r="A10" s="227">
        <v>6</v>
      </c>
      <c r="B10" s="274" t="s">
        <v>451</v>
      </c>
      <c r="C10" s="245">
        <v>42</v>
      </c>
      <c r="D10" s="246">
        <f t="shared" si="0"/>
        <v>5.4830287206266322</v>
      </c>
      <c r="E10" s="246">
        <f t="shared" si="1"/>
        <v>3.5181330440646166</v>
      </c>
    </row>
    <row r="11" spans="1:9" ht="21" customHeight="1">
      <c r="A11" s="243">
        <v>7</v>
      </c>
      <c r="B11" s="375" t="s">
        <v>452</v>
      </c>
      <c r="C11" s="245">
        <v>36</v>
      </c>
      <c r="D11" s="246">
        <f t="shared" si="0"/>
        <v>4.6997389033942554</v>
      </c>
      <c r="E11" s="246">
        <f t="shared" si="1"/>
        <v>3.0155426091982425</v>
      </c>
    </row>
    <row r="12" spans="1:9" ht="21" customHeight="1">
      <c r="A12" s="227">
        <v>8</v>
      </c>
      <c r="B12" s="651" t="s">
        <v>54</v>
      </c>
      <c r="C12" s="245">
        <v>31</v>
      </c>
      <c r="D12" s="246">
        <f t="shared" si="0"/>
        <v>4.046997389033943</v>
      </c>
      <c r="E12" s="246">
        <f t="shared" si="1"/>
        <v>2.5967172468095976</v>
      </c>
    </row>
    <row r="13" spans="1:9" ht="21" customHeight="1">
      <c r="A13" s="243">
        <v>9</v>
      </c>
      <c r="B13" s="650" t="s">
        <v>198</v>
      </c>
      <c r="C13" s="245">
        <v>26</v>
      </c>
      <c r="D13" s="246">
        <f t="shared" si="0"/>
        <v>3.3942558746736298</v>
      </c>
      <c r="E13" s="246">
        <f t="shared" si="1"/>
        <v>2.1778918844209532</v>
      </c>
    </row>
    <row r="14" spans="1:9" ht="21" customHeight="1" thickBot="1">
      <c r="A14" s="228">
        <v>10</v>
      </c>
      <c r="B14" s="274" t="s">
        <v>346</v>
      </c>
      <c r="C14" s="247">
        <v>25</v>
      </c>
      <c r="D14" s="246">
        <f t="shared" si="0"/>
        <v>3.2637075718015671</v>
      </c>
      <c r="E14" s="246">
        <f t="shared" si="1"/>
        <v>2.0941268119432239</v>
      </c>
      <c r="I14" s="533"/>
    </row>
    <row r="15" spans="1:9" ht="21" customHeight="1" thickTop="1" thickBot="1">
      <c r="A15" s="848" t="s">
        <v>126</v>
      </c>
      <c r="B15" s="848"/>
      <c r="C15" s="249">
        <f>SUM(C5:C14)</f>
        <v>518</v>
      </c>
      <c r="D15" s="250">
        <f t="shared" si="0"/>
        <v>67.624020887728463</v>
      </c>
      <c r="E15" s="250">
        <f t="shared" si="1"/>
        <v>43.390307543463607</v>
      </c>
    </row>
    <row r="16" spans="1:9" s="284" customFormat="1" ht="21" customHeight="1" thickTop="1" thickBot="1">
      <c r="A16" s="839" t="s">
        <v>348</v>
      </c>
      <c r="B16" s="839"/>
      <c r="C16" s="249">
        <v>248</v>
      </c>
      <c r="D16" s="250">
        <f t="shared" si="0"/>
        <v>32.375979112271544</v>
      </c>
      <c r="E16" s="250">
        <f t="shared" si="1"/>
        <v>20.773737974476781</v>
      </c>
    </row>
    <row r="17" spans="1:9" s="533" customFormat="1" ht="21" customHeight="1" thickTop="1" thickBot="1">
      <c r="A17" s="840" t="s">
        <v>238</v>
      </c>
      <c r="B17" s="840"/>
      <c r="C17" s="572">
        <f>SUM(C15:C16)</f>
        <v>766</v>
      </c>
      <c r="D17" s="558">
        <f t="shared" si="0"/>
        <v>100</v>
      </c>
      <c r="E17" s="558">
        <f t="shared" si="1"/>
        <v>64.164045517940394</v>
      </c>
      <c r="I17" s="284"/>
    </row>
    <row r="18" spans="1:9" ht="6.75" customHeight="1" thickTop="1">
      <c r="A18" s="229"/>
      <c r="B18" s="229"/>
      <c r="C18" s="230"/>
      <c r="D18" s="231"/>
      <c r="E18" s="230"/>
      <c r="I18" s="284"/>
    </row>
    <row r="19" spans="1:9" s="284" customFormat="1" ht="20.25" customHeight="1">
      <c r="A19" s="842" t="s">
        <v>456</v>
      </c>
      <c r="B19" s="842"/>
      <c r="C19" s="842"/>
      <c r="D19" s="842"/>
      <c r="E19" s="842"/>
      <c r="I19"/>
    </row>
    <row r="20" spans="1:9" s="284" customFormat="1" ht="17.25" customHeight="1">
      <c r="A20" s="503"/>
      <c r="B20" s="503"/>
      <c r="C20" s="503"/>
      <c r="D20" s="503"/>
      <c r="E20" s="503"/>
      <c r="I20" s="575"/>
    </row>
    <row r="21" spans="1:9" ht="23.25" customHeight="1" thickBot="1">
      <c r="A21" s="841" t="s">
        <v>149</v>
      </c>
      <c r="B21" s="841"/>
      <c r="C21" s="841"/>
      <c r="D21" s="841"/>
      <c r="E21" s="841"/>
    </row>
    <row r="22" spans="1:9" s="575" customFormat="1" ht="37.5" customHeight="1" thickTop="1">
      <c r="A22" s="573"/>
      <c r="B22" s="574" t="s">
        <v>43</v>
      </c>
      <c r="C22" s="576" t="s">
        <v>44</v>
      </c>
      <c r="D22" s="576" t="s">
        <v>45</v>
      </c>
      <c r="E22" s="762" t="s">
        <v>579</v>
      </c>
      <c r="I22"/>
    </row>
    <row r="23" spans="1:9" ht="21" customHeight="1">
      <c r="A23" s="243">
        <v>1</v>
      </c>
      <c r="B23" s="379" t="s">
        <v>46</v>
      </c>
      <c r="C23" s="321">
        <v>325</v>
      </c>
      <c r="D23" s="653">
        <f>C23/1623*100</f>
        <v>20.024645717806528</v>
      </c>
      <c r="E23" s="653">
        <f>C23/3445136*100000</f>
        <v>9.4335898495734281</v>
      </c>
    </row>
    <row r="24" spans="1:9" ht="21" customHeight="1">
      <c r="A24" s="227">
        <v>2</v>
      </c>
      <c r="B24" s="378" t="s">
        <v>47</v>
      </c>
      <c r="C24" s="245">
        <v>132</v>
      </c>
      <c r="D24" s="246">
        <f t="shared" ref="D24:D35" si="2">C24/1623*100</f>
        <v>8.1330868761552679</v>
      </c>
      <c r="E24" s="246">
        <f t="shared" ref="E24:E35" si="3">C24/3445136*100000</f>
        <v>3.8314888004421306</v>
      </c>
    </row>
    <row r="25" spans="1:9" ht="21" customHeight="1">
      <c r="A25" s="243">
        <v>3</v>
      </c>
      <c r="B25" s="378" t="s">
        <v>128</v>
      </c>
      <c r="C25" s="245">
        <v>119</v>
      </c>
      <c r="D25" s="246">
        <f t="shared" si="2"/>
        <v>7.3321010474430075</v>
      </c>
      <c r="E25" s="246">
        <f t="shared" si="3"/>
        <v>3.4541452064591938</v>
      </c>
    </row>
    <row r="26" spans="1:9" ht="21" customHeight="1">
      <c r="A26" s="227">
        <v>4</v>
      </c>
      <c r="B26" s="274" t="s">
        <v>451</v>
      </c>
      <c r="C26" s="245">
        <v>110</v>
      </c>
      <c r="D26" s="246">
        <f t="shared" si="2"/>
        <v>6.7775723967960566</v>
      </c>
      <c r="E26" s="246">
        <f t="shared" si="3"/>
        <v>3.192907333701775</v>
      </c>
    </row>
    <row r="27" spans="1:9" ht="21" customHeight="1">
      <c r="A27" s="243">
        <v>5</v>
      </c>
      <c r="B27" s="722" t="s">
        <v>450</v>
      </c>
      <c r="C27" s="245">
        <v>105</v>
      </c>
      <c r="D27" s="246">
        <f t="shared" si="2"/>
        <v>6.4695009242144179</v>
      </c>
      <c r="E27" s="246">
        <f t="shared" si="3"/>
        <v>3.0477751821698766</v>
      </c>
    </row>
    <row r="28" spans="1:9" ht="21" customHeight="1">
      <c r="A28" s="227">
        <v>6</v>
      </c>
      <c r="B28" s="375" t="s">
        <v>452</v>
      </c>
      <c r="C28" s="245">
        <v>68</v>
      </c>
      <c r="D28" s="246">
        <f t="shared" si="2"/>
        <v>4.1897720271102896</v>
      </c>
      <c r="E28" s="246">
        <f t="shared" si="3"/>
        <v>1.973797260833825</v>
      </c>
    </row>
    <row r="29" spans="1:9" ht="21" customHeight="1">
      <c r="A29" s="243">
        <v>7</v>
      </c>
      <c r="B29" s="378" t="s">
        <v>50</v>
      </c>
      <c r="C29" s="245">
        <v>67</v>
      </c>
      <c r="D29" s="246">
        <f t="shared" si="2"/>
        <v>4.1281577325939613</v>
      </c>
      <c r="E29" s="246">
        <f t="shared" si="3"/>
        <v>1.9447708305274451</v>
      </c>
    </row>
    <row r="30" spans="1:9" ht="21" customHeight="1">
      <c r="A30" s="227">
        <v>8</v>
      </c>
      <c r="B30" s="650" t="s">
        <v>198</v>
      </c>
      <c r="C30" s="245">
        <v>57</v>
      </c>
      <c r="D30" s="246">
        <f t="shared" si="2"/>
        <v>3.512014787430684</v>
      </c>
      <c r="E30" s="246">
        <f t="shared" si="3"/>
        <v>1.6545065274636475</v>
      </c>
    </row>
    <row r="31" spans="1:9" ht="21" customHeight="1">
      <c r="A31" s="243">
        <v>9</v>
      </c>
      <c r="B31" s="651" t="s">
        <v>54</v>
      </c>
      <c r="C31" s="245">
        <v>56</v>
      </c>
      <c r="D31" s="246">
        <f t="shared" si="2"/>
        <v>3.4504004929143557</v>
      </c>
      <c r="E31" s="246">
        <f t="shared" si="3"/>
        <v>1.6254800971572674</v>
      </c>
    </row>
    <row r="32" spans="1:9" ht="21" customHeight="1" thickBot="1">
      <c r="A32" s="228">
        <v>10</v>
      </c>
      <c r="B32" s="380" t="s">
        <v>60</v>
      </c>
      <c r="C32" s="244">
        <v>47</v>
      </c>
      <c r="D32" s="482">
        <f t="shared" si="2"/>
        <v>2.8958718422674061</v>
      </c>
      <c r="E32" s="482">
        <f t="shared" si="3"/>
        <v>1.3642422243998495</v>
      </c>
      <c r="I32" s="533"/>
    </row>
    <row r="33" spans="1:9" ht="21" customHeight="1" thickTop="1" thickBot="1">
      <c r="A33" s="848" t="s">
        <v>126</v>
      </c>
      <c r="B33" s="848"/>
      <c r="C33" s="280">
        <f>SUM(C23:C32)</f>
        <v>1086</v>
      </c>
      <c r="D33" s="654">
        <f t="shared" si="2"/>
        <v>66.913123844731984</v>
      </c>
      <c r="E33" s="654">
        <f t="shared" si="3"/>
        <v>31.522703312728439</v>
      </c>
    </row>
    <row r="34" spans="1:9" s="284" customFormat="1" ht="21" customHeight="1" thickTop="1" thickBot="1">
      <c r="A34" s="839" t="s">
        <v>348</v>
      </c>
      <c r="B34" s="839"/>
      <c r="C34" s="280">
        <v>537</v>
      </c>
      <c r="D34" s="654">
        <f t="shared" si="2"/>
        <v>33.086876155268023</v>
      </c>
      <c r="E34" s="654">
        <f t="shared" si="3"/>
        <v>15.58719307452594</v>
      </c>
    </row>
    <row r="35" spans="1:9" s="533" customFormat="1" ht="21" customHeight="1" thickTop="1" thickBot="1">
      <c r="A35" s="840" t="s">
        <v>238</v>
      </c>
      <c r="B35" s="840"/>
      <c r="C35" s="557">
        <f>SUM(C33:C34)</f>
        <v>1623</v>
      </c>
      <c r="D35" s="558">
        <f t="shared" si="2"/>
        <v>100</v>
      </c>
      <c r="E35" s="558">
        <f t="shared" si="3"/>
        <v>47.109896387254381</v>
      </c>
      <c r="I35" s="284"/>
    </row>
    <row r="36" spans="1:9" ht="15.75" thickTop="1">
      <c r="A36" s="238"/>
      <c r="B36" s="238"/>
      <c r="C36" s="282"/>
      <c r="D36" s="226"/>
      <c r="E36" s="234" t="s">
        <v>75</v>
      </c>
      <c r="I36" s="284"/>
    </row>
    <row r="37" spans="1:9" s="284" customFormat="1" ht="18.75" customHeight="1">
      <c r="A37" s="842" t="s">
        <v>457</v>
      </c>
      <c r="B37" s="842"/>
      <c r="C37" s="842"/>
      <c r="D37" s="842"/>
      <c r="E37" s="842"/>
      <c r="I37"/>
    </row>
    <row r="38" spans="1:9" s="284" customFormat="1" ht="12.75" customHeight="1">
      <c r="A38" s="500"/>
      <c r="B38" s="500"/>
      <c r="C38" s="500"/>
      <c r="D38" s="500"/>
      <c r="E38" s="500"/>
      <c r="I38"/>
    </row>
    <row r="39" spans="1:9" ht="15" customHeight="1">
      <c r="A39" s="815" t="s">
        <v>227</v>
      </c>
      <c r="B39" s="815"/>
      <c r="C39" s="815"/>
      <c r="D39" s="815"/>
      <c r="E39" s="815"/>
    </row>
    <row r="40" spans="1:9" ht="4.5" customHeight="1">
      <c r="A40" s="235"/>
      <c r="B40" s="235"/>
      <c r="C40" s="236"/>
      <c r="D40" s="237"/>
      <c r="E40" s="237"/>
    </row>
    <row r="41" spans="1:9" ht="17.25" customHeight="1">
      <c r="A41" s="778" t="s">
        <v>132</v>
      </c>
      <c r="B41" s="778"/>
      <c r="C41" s="849">
        <v>56</v>
      </c>
      <c r="D41" s="849"/>
      <c r="E41" s="849"/>
    </row>
    <row r="42" spans="1:9" ht="37.5" customHeight="1">
      <c r="A42" s="847" t="s">
        <v>578</v>
      </c>
      <c r="B42" s="847"/>
      <c r="C42" s="847"/>
      <c r="D42" s="847"/>
      <c r="E42" s="847"/>
    </row>
    <row r="43" spans="1:9" ht="18" customHeight="1">
      <c r="A43" s="844" t="s">
        <v>302</v>
      </c>
      <c r="B43" s="844"/>
      <c r="C43" s="268"/>
      <c r="D43" s="268"/>
      <c r="E43" s="268"/>
      <c r="I43" s="575"/>
    </row>
    <row r="44" spans="1:9" ht="18.75" customHeight="1" thickBot="1">
      <c r="A44" s="841" t="s">
        <v>150</v>
      </c>
      <c r="B44" s="841"/>
      <c r="C44" s="841"/>
      <c r="D44" s="841"/>
      <c r="E44" s="841"/>
    </row>
    <row r="45" spans="1:9" s="575" customFormat="1" ht="35.25" customHeight="1" thickTop="1">
      <c r="A45" s="577"/>
      <c r="B45" s="578" t="s">
        <v>43</v>
      </c>
      <c r="C45" s="576" t="s">
        <v>44</v>
      </c>
      <c r="D45" s="576" t="s">
        <v>45</v>
      </c>
      <c r="E45" s="762" t="s">
        <v>579</v>
      </c>
      <c r="I45"/>
    </row>
    <row r="46" spans="1:9" ht="21" customHeight="1">
      <c r="A46" s="243">
        <v>1</v>
      </c>
      <c r="B46" s="379" t="s">
        <v>46</v>
      </c>
      <c r="C46" s="248">
        <v>207</v>
      </c>
      <c r="D46" s="483">
        <f>C46/1181*100</f>
        <v>17.527519051651144</v>
      </c>
      <c r="E46" s="483">
        <f>C46/1997139*100000</f>
        <v>10.36482688485879</v>
      </c>
    </row>
    <row r="47" spans="1:9" ht="21" customHeight="1">
      <c r="A47" s="227">
        <v>2</v>
      </c>
      <c r="B47" s="378" t="s">
        <v>47</v>
      </c>
      <c r="C47" s="245">
        <v>106</v>
      </c>
      <c r="D47" s="246">
        <f t="shared" ref="D47:D58" si="4">C47/1181*100</f>
        <v>8.9754445385266717</v>
      </c>
      <c r="E47" s="246">
        <f t="shared" ref="E47:E58" si="5">C47/1997139*100000</f>
        <v>5.3075925110871101</v>
      </c>
    </row>
    <row r="48" spans="1:9" ht="21" customHeight="1">
      <c r="A48" s="243">
        <v>3</v>
      </c>
      <c r="B48" s="378" t="s">
        <v>128</v>
      </c>
      <c r="C48" s="245">
        <v>90</v>
      </c>
      <c r="D48" s="246">
        <f t="shared" si="4"/>
        <v>7.6206604572396284</v>
      </c>
      <c r="E48" s="246">
        <f t="shared" si="5"/>
        <v>4.5064464716777346</v>
      </c>
    </row>
    <row r="49" spans="1:9" ht="21" customHeight="1">
      <c r="A49" s="227">
        <v>4</v>
      </c>
      <c r="B49" s="378" t="s">
        <v>54</v>
      </c>
      <c r="C49" s="245">
        <v>60</v>
      </c>
      <c r="D49" s="246">
        <f t="shared" si="4"/>
        <v>5.0804403048264186</v>
      </c>
      <c r="E49" s="246">
        <f t="shared" si="5"/>
        <v>3.0042976477851568</v>
      </c>
    </row>
    <row r="50" spans="1:9" ht="21" customHeight="1">
      <c r="A50" s="243">
        <v>5</v>
      </c>
      <c r="B50" s="722" t="s">
        <v>450</v>
      </c>
      <c r="C50" s="245">
        <v>57</v>
      </c>
      <c r="D50" s="246">
        <f t="shared" si="4"/>
        <v>4.8264182895850976</v>
      </c>
      <c r="E50" s="246">
        <f t="shared" si="5"/>
        <v>2.8540827653958987</v>
      </c>
    </row>
    <row r="51" spans="1:9" ht="21" customHeight="1">
      <c r="A51" s="227">
        <v>6</v>
      </c>
      <c r="B51" s="380" t="s">
        <v>50</v>
      </c>
      <c r="C51" s="245">
        <v>54</v>
      </c>
      <c r="D51" s="246">
        <f t="shared" si="4"/>
        <v>4.5723962743437765</v>
      </c>
      <c r="E51" s="246">
        <f t="shared" si="5"/>
        <v>2.7038678830066409</v>
      </c>
    </row>
    <row r="52" spans="1:9" ht="21" customHeight="1">
      <c r="A52" s="243">
        <v>7</v>
      </c>
      <c r="B52" s="378" t="s">
        <v>347</v>
      </c>
      <c r="C52" s="245">
        <v>54</v>
      </c>
      <c r="D52" s="246">
        <f t="shared" si="4"/>
        <v>4.5723962743437765</v>
      </c>
      <c r="E52" s="246">
        <f t="shared" si="5"/>
        <v>2.7038678830066409</v>
      </c>
      <c r="H52" s="533"/>
    </row>
    <row r="53" spans="1:9" ht="21" customHeight="1">
      <c r="A53" s="227">
        <v>8</v>
      </c>
      <c r="B53" s="378" t="s">
        <v>59</v>
      </c>
      <c r="C53" s="245">
        <v>52</v>
      </c>
      <c r="D53" s="246">
        <f t="shared" si="4"/>
        <v>4.4030482641828961</v>
      </c>
      <c r="E53" s="246">
        <f t="shared" si="5"/>
        <v>2.6037246280804691</v>
      </c>
    </row>
    <row r="54" spans="1:9" ht="21" customHeight="1">
      <c r="A54" s="243">
        <v>9</v>
      </c>
      <c r="B54" s="274" t="s">
        <v>451</v>
      </c>
      <c r="C54" s="245">
        <v>44</v>
      </c>
      <c r="D54" s="246">
        <f t="shared" si="4"/>
        <v>3.7256562235393731</v>
      </c>
      <c r="E54" s="246">
        <f t="shared" si="5"/>
        <v>2.2031516083757814</v>
      </c>
      <c r="H54" s="284"/>
    </row>
    <row r="55" spans="1:9" ht="21" customHeight="1" thickBot="1">
      <c r="A55" s="228">
        <v>10</v>
      </c>
      <c r="B55" s="650" t="s">
        <v>198</v>
      </c>
      <c r="C55" s="247">
        <v>42</v>
      </c>
      <c r="D55" s="480">
        <f t="shared" si="4"/>
        <v>3.5563082133784931</v>
      </c>
      <c r="E55" s="480">
        <f t="shared" si="5"/>
        <v>2.1030083534496096</v>
      </c>
      <c r="H55" s="284"/>
      <c r="I55" s="533"/>
    </row>
    <row r="56" spans="1:9" ht="21" customHeight="1" thickTop="1" thickBot="1">
      <c r="A56" s="839" t="s">
        <v>126</v>
      </c>
      <c r="B56" s="839"/>
      <c r="C56" s="251">
        <f>SUM(C46:C55)</f>
        <v>766</v>
      </c>
      <c r="D56" s="481">
        <f t="shared" si="4"/>
        <v>64.860287891617276</v>
      </c>
      <c r="E56" s="481">
        <f t="shared" si="5"/>
        <v>38.354866636723834</v>
      </c>
    </row>
    <row r="57" spans="1:9" s="284" customFormat="1" ht="21" customHeight="1" thickTop="1" thickBot="1">
      <c r="A57" s="839" t="s">
        <v>348</v>
      </c>
      <c r="B57" s="839"/>
      <c r="C57" s="251">
        <v>415</v>
      </c>
      <c r="D57" s="481">
        <f t="shared" si="4"/>
        <v>35.139712108382724</v>
      </c>
      <c r="E57" s="481">
        <f t="shared" si="5"/>
        <v>20.77972539718067</v>
      </c>
    </row>
    <row r="58" spans="1:9" s="533" customFormat="1" ht="21" customHeight="1" thickTop="1" thickBot="1">
      <c r="A58" s="840" t="s">
        <v>238</v>
      </c>
      <c r="B58" s="840"/>
      <c r="C58" s="557">
        <f>SUM(C56:C57)</f>
        <v>1181</v>
      </c>
      <c r="D58" s="558">
        <f t="shared" si="4"/>
        <v>100</v>
      </c>
      <c r="E58" s="558">
        <f t="shared" si="5"/>
        <v>59.134592033904504</v>
      </c>
      <c r="H58" s="575"/>
      <c r="I58" s="284"/>
    </row>
    <row r="59" spans="1:9" ht="6.75" customHeight="1" thickTop="1">
      <c r="A59" s="238"/>
      <c r="B59" s="238"/>
      <c r="C59" s="282"/>
      <c r="D59" s="653"/>
      <c r="E59" s="226"/>
      <c r="I59" s="284"/>
    </row>
    <row r="60" spans="1:9" s="284" customFormat="1" ht="24" customHeight="1">
      <c r="A60" s="842" t="s">
        <v>458</v>
      </c>
      <c r="B60" s="842"/>
      <c r="C60" s="842"/>
      <c r="D60" s="842"/>
      <c r="E60" s="842"/>
      <c r="H60"/>
      <c r="I60"/>
    </row>
    <row r="61" spans="1:9" s="284" customFormat="1" ht="17.25" customHeight="1">
      <c r="A61" s="511"/>
      <c r="B61" s="511"/>
      <c r="C61" s="511"/>
      <c r="D61" s="511"/>
      <c r="E61" s="511"/>
      <c r="H61"/>
      <c r="I61" s="575"/>
    </row>
    <row r="62" spans="1:9" ht="24" customHeight="1" thickBot="1">
      <c r="A62" s="841" t="s">
        <v>151</v>
      </c>
      <c r="B62" s="841"/>
      <c r="C62" s="841"/>
      <c r="D62" s="841"/>
      <c r="E62" s="841"/>
    </row>
    <row r="63" spans="1:9" s="575" customFormat="1" ht="37.5" customHeight="1" thickTop="1">
      <c r="A63" s="577"/>
      <c r="B63" s="578" t="s">
        <v>43</v>
      </c>
      <c r="C63" s="578" t="s">
        <v>44</v>
      </c>
      <c r="D63" s="578" t="s">
        <v>45</v>
      </c>
      <c r="E63" s="762" t="s">
        <v>579</v>
      </c>
      <c r="H63"/>
      <c r="I63"/>
    </row>
    <row r="64" spans="1:9" ht="21" customHeight="1">
      <c r="A64" s="243">
        <v>1</v>
      </c>
      <c r="B64" s="379" t="s">
        <v>46</v>
      </c>
      <c r="C64" s="248">
        <v>200</v>
      </c>
      <c r="D64" s="483">
        <f>C64/877*100</f>
        <v>22.805017103762829</v>
      </c>
      <c r="E64" s="483">
        <f>C64/1475853*100000</f>
        <v>13.551485141135331</v>
      </c>
    </row>
    <row r="65" spans="1:10" ht="21" customHeight="1">
      <c r="A65" s="227">
        <v>2</v>
      </c>
      <c r="B65" s="378" t="s">
        <v>133</v>
      </c>
      <c r="C65" s="245">
        <v>68</v>
      </c>
      <c r="D65" s="246">
        <f t="shared" ref="D65:D76" si="6">C65/877*100</f>
        <v>7.7537058152793614</v>
      </c>
      <c r="E65" s="246">
        <f t="shared" ref="E65:E76" si="7">C65/1475853*100000</f>
        <v>4.607504947986012</v>
      </c>
    </row>
    <row r="66" spans="1:10" ht="21" customHeight="1">
      <c r="A66" s="243">
        <v>3</v>
      </c>
      <c r="B66" s="722" t="s">
        <v>450</v>
      </c>
      <c r="C66" s="245">
        <v>63</v>
      </c>
      <c r="D66" s="246">
        <f t="shared" si="6"/>
        <v>7.1835803876852911</v>
      </c>
      <c r="E66" s="246">
        <f t="shared" si="7"/>
        <v>4.2687178194576285</v>
      </c>
    </row>
    <row r="67" spans="1:10" ht="21" customHeight="1">
      <c r="A67" s="227">
        <v>4</v>
      </c>
      <c r="B67" s="378" t="s">
        <v>47</v>
      </c>
      <c r="C67" s="245">
        <v>62</v>
      </c>
      <c r="D67" s="246">
        <f t="shared" si="6"/>
        <v>7.0695553021664761</v>
      </c>
      <c r="E67" s="246">
        <f t="shared" si="7"/>
        <v>4.2009603937519522</v>
      </c>
    </row>
    <row r="68" spans="1:10" ht="21" customHeight="1">
      <c r="A68" s="243">
        <v>5</v>
      </c>
      <c r="B68" s="378" t="s">
        <v>57</v>
      </c>
      <c r="C68" s="245">
        <v>42</v>
      </c>
      <c r="D68" s="246">
        <f t="shared" si="6"/>
        <v>4.7890535917901937</v>
      </c>
      <c r="E68" s="246">
        <f t="shared" si="7"/>
        <v>2.8458118796384193</v>
      </c>
      <c r="H68" s="845"/>
      <c r="I68" s="845"/>
      <c r="J68" s="845"/>
    </row>
    <row r="69" spans="1:10" ht="21" customHeight="1">
      <c r="A69" s="227">
        <v>6</v>
      </c>
      <c r="B69" s="274" t="s">
        <v>451</v>
      </c>
      <c r="C69" s="245">
        <v>40</v>
      </c>
      <c r="D69" s="246">
        <f t="shared" si="6"/>
        <v>4.5610034207525656</v>
      </c>
      <c r="E69" s="246">
        <f t="shared" si="7"/>
        <v>2.7102970282270658</v>
      </c>
    </row>
    <row r="70" spans="1:10" ht="21" customHeight="1">
      <c r="A70" s="243">
        <v>7</v>
      </c>
      <c r="B70" s="378" t="s">
        <v>59</v>
      </c>
      <c r="C70" s="245">
        <v>39</v>
      </c>
      <c r="D70" s="246">
        <f t="shared" si="6"/>
        <v>4.4469783352337515</v>
      </c>
      <c r="E70" s="246">
        <f t="shared" si="7"/>
        <v>2.6425396025213894</v>
      </c>
    </row>
    <row r="71" spans="1:10" ht="21" customHeight="1">
      <c r="A71" s="227">
        <v>8</v>
      </c>
      <c r="B71" s="375" t="s">
        <v>452</v>
      </c>
      <c r="C71" s="245">
        <v>39</v>
      </c>
      <c r="D71" s="246">
        <f t="shared" si="6"/>
        <v>4.4469783352337515</v>
      </c>
      <c r="E71" s="246">
        <f t="shared" si="7"/>
        <v>2.6425396025213894</v>
      </c>
    </row>
    <row r="72" spans="1:10" ht="21" customHeight="1">
      <c r="A72" s="243">
        <v>9</v>
      </c>
      <c r="B72" s="378" t="s">
        <v>50</v>
      </c>
      <c r="C72" s="245">
        <v>32</v>
      </c>
      <c r="D72" s="246">
        <f t="shared" si="6"/>
        <v>3.6488027366020526</v>
      </c>
      <c r="E72" s="246">
        <f t="shared" si="7"/>
        <v>2.1682376225816529</v>
      </c>
    </row>
    <row r="73" spans="1:10" ht="21" customHeight="1" thickBot="1">
      <c r="A73" s="228">
        <v>10</v>
      </c>
      <c r="B73" s="378" t="s">
        <v>54</v>
      </c>
      <c r="C73" s="245">
        <v>28</v>
      </c>
      <c r="D73" s="246">
        <f t="shared" si="6"/>
        <v>3.1927023945267958</v>
      </c>
      <c r="E73" s="246">
        <f t="shared" si="7"/>
        <v>1.8972079197589462</v>
      </c>
      <c r="I73" s="533"/>
    </row>
    <row r="74" spans="1:10" ht="21" customHeight="1" thickTop="1" thickBot="1">
      <c r="A74" s="839" t="s">
        <v>126</v>
      </c>
      <c r="B74" s="839"/>
      <c r="C74" s="251">
        <f>SUM(C64:C73)</f>
        <v>613</v>
      </c>
      <c r="D74" s="481">
        <f t="shared" si="6"/>
        <v>69.897377423033063</v>
      </c>
      <c r="E74" s="481">
        <f t="shared" si="7"/>
        <v>41.53530195757979</v>
      </c>
    </row>
    <row r="75" spans="1:10" s="284" customFormat="1" ht="21" customHeight="1" thickTop="1" thickBot="1">
      <c r="A75" s="839" t="s">
        <v>348</v>
      </c>
      <c r="B75" s="839"/>
      <c r="C75" s="251">
        <v>264</v>
      </c>
      <c r="D75" s="481">
        <f t="shared" si="6"/>
        <v>30.10262257696693</v>
      </c>
      <c r="E75" s="481">
        <f t="shared" si="7"/>
        <v>17.887960386298634</v>
      </c>
    </row>
    <row r="76" spans="1:10" s="533" customFormat="1" ht="21" customHeight="1" thickTop="1" thickBot="1">
      <c r="A76" s="840" t="s">
        <v>238</v>
      </c>
      <c r="B76" s="840"/>
      <c r="C76" s="572">
        <f>SUM(C74:C75)</f>
        <v>877</v>
      </c>
      <c r="D76" s="558">
        <f t="shared" si="6"/>
        <v>100</v>
      </c>
      <c r="E76" s="558">
        <f t="shared" si="7"/>
        <v>59.42326234387842</v>
      </c>
      <c r="H76"/>
      <c r="I76" s="284"/>
    </row>
    <row r="77" spans="1:10" ht="13.5" thickTop="1">
      <c r="A77" s="239"/>
      <c r="B77" s="239"/>
      <c r="C77" s="233"/>
      <c r="D77" s="226"/>
      <c r="E77" s="234" t="s">
        <v>75</v>
      </c>
      <c r="I77" s="284"/>
    </row>
    <row r="78" spans="1:10" s="284" customFormat="1" ht="16.5" customHeight="1">
      <c r="A78" s="842" t="s">
        <v>459</v>
      </c>
      <c r="B78" s="842"/>
      <c r="C78" s="842"/>
      <c r="D78" s="842"/>
      <c r="E78" s="842"/>
      <c r="H78"/>
      <c r="I78"/>
    </row>
    <row r="79" spans="1:10" s="284" customFormat="1" ht="9" customHeight="1">
      <c r="A79" s="374"/>
      <c r="B79" s="374"/>
      <c r="C79" s="374"/>
      <c r="D79" s="374"/>
      <c r="E79" s="374"/>
      <c r="H79"/>
      <c r="I79"/>
    </row>
    <row r="80" spans="1:10" ht="13.5" customHeight="1">
      <c r="A80" s="815" t="s">
        <v>227</v>
      </c>
      <c r="B80" s="815"/>
      <c r="C80" s="815"/>
      <c r="D80" s="815"/>
      <c r="E80" s="815"/>
    </row>
    <row r="81" spans="1:9" ht="10.5" customHeight="1">
      <c r="A81" s="235"/>
      <c r="B81" s="235"/>
      <c r="C81" s="236"/>
      <c r="D81" s="237"/>
      <c r="E81" s="237"/>
      <c r="H81" s="575"/>
    </row>
    <row r="82" spans="1:9" ht="17.25" customHeight="1">
      <c r="A82" s="778" t="s">
        <v>132</v>
      </c>
      <c r="B82" s="778"/>
      <c r="C82" s="846">
        <v>57</v>
      </c>
      <c r="D82" s="846"/>
      <c r="E82" s="846"/>
    </row>
    <row r="83" spans="1:9" ht="41.25" customHeight="1">
      <c r="A83" s="847" t="s">
        <v>578</v>
      </c>
      <c r="B83" s="847"/>
      <c r="C83" s="847"/>
      <c r="D83" s="847"/>
      <c r="E83" s="847"/>
    </row>
    <row r="84" spans="1:9" ht="18.75" customHeight="1">
      <c r="A84" s="844" t="s">
        <v>302</v>
      </c>
      <c r="B84" s="844"/>
      <c r="C84" s="268"/>
      <c r="D84" s="268"/>
      <c r="E84" s="268"/>
      <c r="I84" s="575"/>
    </row>
    <row r="85" spans="1:9" ht="23.25" customHeight="1" thickBot="1">
      <c r="A85" s="841" t="s">
        <v>152</v>
      </c>
      <c r="B85" s="841"/>
      <c r="C85" s="841"/>
      <c r="D85" s="841"/>
      <c r="E85" s="841"/>
    </row>
    <row r="86" spans="1:9" s="575" customFormat="1" ht="37.5" customHeight="1" thickTop="1">
      <c r="A86" s="577"/>
      <c r="B86" s="578" t="s">
        <v>43</v>
      </c>
      <c r="C86" s="578" t="s">
        <v>44</v>
      </c>
      <c r="D86" s="578" t="s">
        <v>45</v>
      </c>
      <c r="E86" s="762" t="s">
        <v>574</v>
      </c>
      <c r="H86"/>
      <c r="I86"/>
    </row>
    <row r="87" spans="1:9" ht="21" customHeight="1">
      <c r="A87" s="243">
        <v>1</v>
      </c>
      <c r="B87" s="379" t="s">
        <v>46</v>
      </c>
      <c r="C87" s="248">
        <v>240</v>
      </c>
      <c r="D87" s="483">
        <f>C87/1116*100</f>
        <v>21.50537634408602</v>
      </c>
      <c r="E87" s="483">
        <f>C87/1713132*100000</f>
        <v>14.009428345276371</v>
      </c>
    </row>
    <row r="88" spans="1:9" ht="21" customHeight="1">
      <c r="A88" s="227">
        <v>2</v>
      </c>
      <c r="B88" s="378" t="s">
        <v>137</v>
      </c>
      <c r="C88" s="245">
        <v>113</v>
      </c>
      <c r="D88" s="246">
        <f t="shared" ref="D88:D99" si="8">C88/1116*100</f>
        <v>10.125448028673835</v>
      </c>
      <c r="E88" s="246">
        <f t="shared" ref="E88:E99" si="9">C88/1713132*100000</f>
        <v>6.5961058459009578</v>
      </c>
    </row>
    <row r="89" spans="1:9" ht="21" customHeight="1">
      <c r="A89" s="243">
        <v>3</v>
      </c>
      <c r="B89" s="378" t="s">
        <v>128</v>
      </c>
      <c r="C89" s="245">
        <v>78</v>
      </c>
      <c r="D89" s="246">
        <f t="shared" si="8"/>
        <v>6.9892473118279561</v>
      </c>
      <c r="E89" s="246">
        <f t="shared" si="9"/>
        <v>4.5530642122148208</v>
      </c>
    </row>
    <row r="90" spans="1:9" ht="21" customHeight="1">
      <c r="A90" s="227">
        <v>4</v>
      </c>
      <c r="B90" s="722" t="s">
        <v>450</v>
      </c>
      <c r="C90" s="245">
        <v>63</v>
      </c>
      <c r="D90" s="246">
        <f t="shared" si="8"/>
        <v>5.6451612903225801</v>
      </c>
      <c r="E90" s="246">
        <f t="shared" si="9"/>
        <v>3.6774749406350478</v>
      </c>
    </row>
    <row r="91" spans="1:9" ht="21" customHeight="1">
      <c r="A91" s="243">
        <v>5</v>
      </c>
      <c r="B91" s="380" t="s">
        <v>59</v>
      </c>
      <c r="C91" s="245">
        <v>61</v>
      </c>
      <c r="D91" s="246">
        <f t="shared" si="8"/>
        <v>5.4659498207885306</v>
      </c>
      <c r="E91" s="246">
        <f t="shared" si="9"/>
        <v>3.5607297044244106</v>
      </c>
      <c r="I91" s="284"/>
    </row>
    <row r="92" spans="1:9" ht="21" customHeight="1">
      <c r="A92" s="227">
        <v>6</v>
      </c>
      <c r="B92" s="378" t="s">
        <v>50</v>
      </c>
      <c r="C92" s="245">
        <v>50</v>
      </c>
      <c r="D92" s="246">
        <f t="shared" si="8"/>
        <v>4.4802867383512543</v>
      </c>
      <c r="E92" s="246">
        <f t="shared" si="9"/>
        <v>2.9186309052659105</v>
      </c>
      <c r="I92" s="284"/>
    </row>
    <row r="93" spans="1:9" ht="21" customHeight="1">
      <c r="A93" s="243">
        <v>7</v>
      </c>
      <c r="B93" s="375" t="s">
        <v>452</v>
      </c>
      <c r="C93" s="245">
        <v>48</v>
      </c>
      <c r="D93" s="246">
        <f t="shared" si="8"/>
        <v>4.3010752688172049</v>
      </c>
      <c r="E93" s="246">
        <f t="shared" si="9"/>
        <v>2.8018856690552743</v>
      </c>
      <c r="H93" s="533"/>
    </row>
    <row r="94" spans="1:9" ht="21" customHeight="1">
      <c r="A94" s="227">
        <v>8</v>
      </c>
      <c r="B94" s="274" t="s">
        <v>451</v>
      </c>
      <c r="C94" s="245">
        <v>39</v>
      </c>
      <c r="D94" s="246">
        <f t="shared" si="8"/>
        <v>3.4946236559139781</v>
      </c>
      <c r="E94" s="246">
        <f t="shared" si="9"/>
        <v>2.2765321061074104</v>
      </c>
      <c r="I94" s="575"/>
    </row>
    <row r="95" spans="1:9" ht="21" customHeight="1">
      <c r="A95" s="243">
        <v>9</v>
      </c>
      <c r="B95" s="378" t="s">
        <v>61</v>
      </c>
      <c r="C95" s="245">
        <v>32</v>
      </c>
      <c r="D95" s="246">
        <f t="shared" si="8"/>
        <v>2.8673835125448028</v>
      </c>
      <c r="E95" s="246">
        <f t="shared" si="9"/>
        <v>1.8679237793701828</v>
      </c>
      <c r="H95" s="284"/>
    </row>
    <row r="96" spans="1:9" ht="21" customHeight="1" thickBot="1">
      <c r="A96" s="228">
        <v>10</v>
      </c>
      <c r="B96" s="378" t="s">
        <v>198</v>
      </c>
      <c r="C96" s="245">
        <v>30</v>
      </c>
      <c r="D96" s="246">
        <f t="shared" si="8"/>
        <v>2.6881720430107525</v>
      </c>
      <c r="E96" s="246">
        <f t="shared" si="9"/>
        <v>1.7511785431595464</v>
      </c>
      <c r="H96" s="284"/>
    </row>
    <row r="97" spans="1:9" ht="21" customHeight="1" thickTop="1" thickBot="1">
      <c r="A97" s="839" t="s">
        <v>126</v>
      </c>
      <c r="B97" s="839"/>
      <c r="C97" s="251">
        <f>SUM(C87:C96)</f>
        <v>754</v>
      </c>
      <c r="D97" s="481">
        <f t="shared" si="8"/>
        <v>67.562724014336922</v>
      </c>
      <c r="E97" s="481">
        <f t="shared" si="9"/>
        <v>44.012954051409935</v>
      </c>
    </row>
    <row r="98" spans="1:9" s="284" customFormat="1" ht="21" customHeight="1" thickTop="1" thickBot="1">
      <c r="A98" s="839" t="s">
        <v>348</v>
      </c>
      <c r="B98" s="839"/>
      <c r="C98" s="251">
        <v>362</v>
      </c>
      <c r="D98" s="481">
        <f t="shared" si="8"/>
        <v>32.437275985663085</v>
      </c>
      <c r="E98" s="481">
        <f t="shared" si="9"/>
        <v>21.130887754125194</v>
      </c>
    </row>
    <row r="99" spans="1:9" s="533" customFormat="1" ht="21" customHeight="1" thickTop="1" thickBot="1">
      <c r="A99" s="840" t="s">
        <v>238</v>
      </c>
      <c r="B99" s="840"/>
      <c r="C99" s="557">
        <f>SUM(C97:C98)</f>
        <v>1116</v>
      </c>
      <c r="D99" s="558">
        <f t="shared" si="8"/>
        <v>100</v>
      </c>
      <c r="E99" s="558">
        <f t="shared" si="9"/>
        <v>65.143841805535118</v>
      </c>
      <c r="H99" s="575"/>
      <c r="I99"/>
    </row>
    <row r="100" spans="1:9" ht="8.25" customHeight="1" thickTop="1">
      <c r="A100" s="238"/>
      <c r="B100" s="238"/>
      <c r="C100" s="282"/>
      <c r="D100" s="226"/>
      <c r="E100" s="226"/>
    </row>
    <row r="101" spans="1:9" s="284" customFormat="1" ht="18.75" customHeight="1">
      <c r="A101" s="842" t="s">
        <v>460</v>
      </c>
      <c r="B101" s="842"/>
      <c r="C101" s="842"/>
      <c r="D101" s="842"/>
      <c r="E101" s="842"/>
      <c r="H101"/>
      <c r="I101"/>
    </row>
    <row r="102" spans="1:9" s="284" customFormat="1" ht="14.25" customHeight="1">
      <c r="A102" s="511"/>
      <c r="B102" s="511"/>
      <c r="C102" s="511"/>
      <c r="D102" s="511"/>
      <c r="E102" s="511"/>
      <c r="H102"/>
      <c r="I102"/>
    </row>
    <row r="103" spans="1:9" ht="21" customHeight="1" thickBot="1">
      <c r="A103" s="225"/>
      <c r="B103" s="841" t="s">
        <v>168</v>
      </c>
      <c r="C103" s="841"/>
      <c r="D103" s="841"/>
      <c r="E103" s="841"/>
    </row>
    <row r="104" spans="1:9" s="575" customFormat="1" ht="37.5" customHeight="1" thickTop="1">
      <c r="A104" s="577"/>
      <c r="B104" s="578" t="s">
        <v>43</v>
      </c>
      <c r="C104" s="578" t="s">
        <v>44</v>
      </c>
      <c r="D104" s="578" t="s">
        <v>45</v>
      </c>
      <c r="E104" s="762" t="s">
        <v>579</v>
      </c>
      <c r="H104"/>
      <c r="I104"/>
    </row>
    <row r="105" spans="1:9" ht="21" customHeight="1">
      <c r="A105" s="243">
        <v>1</v>
      </c>
      <c r="B105" s="379" t="s">
        <v>46</v>
      </c>
      <c r="C105" s="248">
        <v>175</v>
      </c>
      <c r="D105" s="483">
        <f>C105/963*100</f>
        <v>18.172377985462099</v>
      </c>
      <c r="E105" s="483">
        <f>C105/1512192*100000</f>
        <v>11.572604536990012</v>
      </c>
    </row>
    <row r="106" spans="1:9" ht="21" customHeight="1">
      <c r="A106" s="227">
        <v>2</v>
      </c>
      <c r="B106" s="722" t="s">
        <v>450</v>
      </c>
      <c r="C106" s="245">
        <v>79</v>
      </c>
      <c r="D106" s="246">
        <f t="shared" ref="D106:D116" si="10">C106/963*100</f>
        <v>8.2035306334371754</v>
      </c>
      <c r="E106" s="246">
        <f t="shared" ref="E106:E117" si="11">C106/1512192*100000</f>
        <v>5.2242043338412056</v>
      </c>
    </row>
    <row r="107" spans="1:9" ht="21" customHeight="1">
      <c r="A107" s="243">
        <v>3</v>
      </c>
      <c r="B107" s="274" t="s">
        <v>451</v>
      </c>
      <c r="C107" s="245">
        <v>68</v>
      </c>
      <c r="D107" s="246">
        <f t="shared" si="10"/>
        <v>7.061266874350987</v>
      </c>
      <c r="E107" s="246">
        <f t="shared" si="11"/>
        <v>4.4967834772304052</v>
      </c>
    </row>
    <row r="108" spans="1:9" ht="21" customHeight="1">
      <c r="A108" s="227">
        <v>4</v>
      </c>
      <c r="B108" s="378" t="s">
        <v>47</v>
      </c>
      <c r="C108" s="245">
        <v>63</v>
      </c>
      <c r="D108" s="246">
        <f t="shared" si="10"/>
        <v>6.5420560747663545</v>
      </c>
      <c r="E108" s="246">
        <f t="shared" si="11"/>
        <v>4.1661376333164037</v>
      </c>
    </row>
    <row r="109" spans="1:9" ht="21" customHeight="1">
      <c r="A109" s="243">
        <v>5</v>
      </c>
      <c r="B109" s="378" t="s">
        <v>57</v>
      </c>
      <c r="C109" s="245">
        <v>40</v>
      </c>
      <c r="D109" s="246">
        <f t="shared" si="10"/>
        <v>4.1536863966770508</v>
      </c>
      <c r="E109" s="246">
        <f t="shared" si="11"/>
        <v>2.6451667513120025</v>
      </c>
    </row>
    <row r="110" spans="1:9" ht="21" customHeight="1">
      <c r="A110" s="227">
        <v>6</v>
      </c>
      <c r="B110" s="378" t="s">
        <v>50</v>
      </c>
      <c r="C110" s="245">
        <v>38</v>
      </c>
      <c r="D110" s="246">
        <f t="shared" si="10"/>
        <v>3.9460020768431985</v>
      </c>
      <c r="E110" s="246">
        <f t="shared" si="11"/>
        <v>2.5129084137464024</v>
      </c>
    </row>
    <row r="111" spans="1:9" ht="21" customHeight="1">
      <c r="A111" s="243">
        <v>7</v>
      </c>
      <c r="B111" s="378" t="s">
        <v>128</v>
      </c>
      <c r="C111" s="245">
        <v>37</v>
      </c>
      <c r="D111" s="246">
        <f t="shared" si="10"/>
        <v>3.8421599169262723</v>
      </c>
      <c r="E111" s="246">
        <f t="shared" si="11"/>
        <v>2.4467792449636026</v>
      </c>
      <c r="H111" s="533"/>
    </row>
    <row r="112" spans="1:9" ht="21" customHeight="1">
      <c r="A112" s="227">
        <v>8</v>
      </c>
      <c r="B112" s="378" t="s">
        <v>60</v>
      </c>
      <c r="C112" s="245">
        <v>36</v>
      </c>
      <c r="D112" s="246">
        <f t="shared" si="10"/>
        <v>3.7383177570093453</v>
      </c>
      <c r="E112" s="246">
        <f t="shared" si="11"/>
        <v>2.3806500761808027</v>
      </c>
    </row>
    <row r="113" spans="1:9" ht="21" customHeight="1">
      <c r="A113" s="243">
        <v>9</v>
      </c>
      <c r="B113" s="378" t="s">
        <v>54</v>
      </c>
      <c r="C113" s="245">
        <v>34</v>
      </c>
      <c r="D113" s="246">
        <f t="shared" si="10"/>
        <v>3.5306334371754935</v>
      </c>
      <c r="E113" s="246">
        <f t="shared" si="11"/>
        <v>2.2483917386152026</v>
      </c>
      <c r="H113" s="284"/>
    </row>
    <row r="114" spans="1:9" ht="21" customHeight="1" thickBot="1">
      <c r="A114" s="228">
        <v>10</v>
      </c>
      <c r="B114" s="375" t="s">
        <v>452</v>
      </c>
      <c r="C114" s="245">
        <v>34</v>
      </c>
      <c r="D114" s="246">
        <f t="shared" si="10"/>
        <v>3.5306334371754935</v>
      </c>
      <c r="E114" s="246">
        <f t="shared" si="11"/>
        <v>2.2483917386152026</v>
      </c>
      <c r="H114" s="284"/>
    </row>
    <row r="115" spans="1:9" ht="21" customHeight="1" thickTop="1" thickBot="1">
      <c r="A115" s="839" t="s">
        <v>126</v>
      </c>
      <c r="B115" s="839"/>
      <c r="C115" s="251">
        <f>SUM(C105:C114)</f>
        <v>604</v>
      </c>
      <c r="D115" s="481">
        <f t="shared" si="10"/>
        <v>62.720664589823471</v>
      </c>
      <c r="E115" s="481">
        <f t="shared" si="11"/>
        <v>39.942017944811241</v>
      </c>
    </row>
    <row r="116" spans="1:9" s="284" customFormat="1" ht="21" customHeight="1" thickTop="1" thickBot="1">
      <c r="A116" s="839" t="s">
        <v>348</v>
      </c>
      <c r="B116" s="839"/>
      <c r="C116" s="251">
        <v>359</v>
      </c>
      <c r="D116" s="481">
        <f t="shared" si="10"/>
        <v>37.279335410176536</v>
      </c>
      <c r="E116" s="481">
        <f t="shared" si="11"/>
        <v>23.740371593025223</v>
      </c>
    </row>
    <row r="117" spans="1:9" s="533" customFormat="1" ht="20.25" customHeight="1" thickTop="1" thickBot="1">
      <c r="A117" s="840" t="s">
        <v>238</v>
      </c>
      <c r="B117" s="840"/>
      <c r="C117" s="572">
        <f>SUM(C115:C116)</f>
        <v>963</v>
      </c>
      <c r="D117" s="558">
        <f>C117/963*100</f>
        <v>100</v>
      </c>
      <c r="E117" s="558">
        <f t="shared" si="11"/>
        <v>63.682389537836464</v>
      </c>
      <c r="H117"/>
      <c r="I117"/>
    </row>
    <row r="118" spans="1:9" ht="15.75" thickTop="1">
      <c r="A118" s="232"/>
      <c r="B118" s="232"/>
      <c r="C118" s="233"/>
      <c r="D118" s="226"/>
      <c r="E118" s="234" t="s">
        <v>75</v>
      </c>
      <c r="I118" s="575"/>
    </row>
    <row r="119" spans="1:9" s="284" customFormat="1" ht="17.25" customHeight="1">
      <c r="A119" s="842" t="s">
        <v>461</v>
      </c>
      <c r="B119" s="842"/>
      <c r="C119" s="842"/>
      <c r="D119" s="842"/>
      <c r="E119" s="842"/>
      <c r="H119"/>
      <c r="I119"/>
    </row>
    <row r="120" spans="1:9" s="284" customFormat="1" ht="7.5" customHeight="1">
      <c r="A120" s="374"/>
      <c r="B120" s="374"/>
      <c r="C120" s="374"/>
      <c r="D120" s="374"/>
      <c r="E120" s="374"/>
      <c r="H120"/>
      <c r="I120"/>
    </row>
    <row r="121" spans="1:9" ht="14.25" customHeight="1">
      <c r="A121" s="815" t="s">
        <v>227</v>
      </c>
      <c r="B121" s="815"/>
      <c r="C121" s="815"/>
      <c r="D121" s="815"/>
      <c r="E121" s="815"/>
    </row>
    <row r="122" spans="1:9" ht="6" customHeight="1">
      <c r="A122" s="235"/>
      <c r="B122" s="235"/>
      <c r="C122" s="236"/>
      <c r="D122" s="237"/>
      <c r="E122" s="237"/>
      <c r="H122" s="575"/>
    </row>
    <row r="123" spans="1:9" ht="14.25" customHeight="1">
      <c r="A123" s="778" t="s">
        <v>132</v>
      </c>
      <c r="B123" s="778"/>
      <c r="C123" s="843">
        <v>58</v>
      </c>
      <c r="D123" s="843"/>
      <c r="E123" s="843"/>
    </row>
    <row r="124" spans="1:9" ht="41.25" customHeight="1">
      <c r="A124" s="847" t="s">
        <v>578</v>
      </c>
      <c r="B124" s="847"/>
      <c r="C124" s="847"/>
      <c r="D124" s="847"/>
      <c r="E124" s="847"/>
    </row>
    <row r="125" spans="1:9" ht="23.25" customHeight="1">
      <c r="A125" s="844" t="s">
        <v>302</v>
      </c>
      <c r="B125" s="844"/>
      <c r="C125" s="268"/>
      <c r="D125" s="268"/>
      <c r="E125" s="268"/>
    </row>
    <row r="126" spans="1:9" ht="20.25" customHeight="1" thickBot="1">
      <c r="A126" s="841" t="s">
        <v>153</v>
      </c>
      <c r="B126" s="841"/>
      <c r="C126" s="841"/>
      <c r="D126" s="841"/>
      <c r="E126" s="841"/>
    </row>
    <row r="127" spans="1:9" s="575" customFormat="1" ht="37.5" customHeight="1" thickTop="1">
      <c r="A127" s="577"/>
      <c r="B127" s="579" t="s">
        <v>43</v>
      </c>
      <c r="C127" s="576" t="s">
        <v>44</v>
      </c>
      <c r="D127" s="576" t="s">
        <v>56</v>
      </c>
      <c r="E127" s="762" t="s">
        <v>579</v>
      </c>
      <c r="H127"/>
      <c r="I127"/>
    </row>
    <row r="128" spans="1:9" ht="21" customHeight="1">
      <c r="A128" s="243">
        <v>1</v>
      </c>
      <c r="B128" s="381" t="s">
        <v>46</v>
      </c>
      <c r="C128" s="248">
        <v>98</v>
      </c>
      <c r="D128" s="483">
        <f>C128/447*100</f>
        <v>21.923937360178972</v>
      </c>
      <c r="E128" s="483">
        <f>C128/1636357*100000</f>
        <v>5.988913177258997</v>
      </c>
    </row>
    <row r="129" spans="1:11" ht="21" customHeight="1">
      <c r="A129" s="227">
        <v>2</v>
      </c>
      <c r="B129" s="722" t="s">
        <v>450</v>
      </c>
      <c r="C129" s="245">
        <v>37</v>
      </c>
      <c r="D129" s="246">
        <f t="shared" ref="D129:D140" si="12">C129/447*100</f>
        <v>8.2774049217002243</v>
      </c>
      <c r="E129" s="246">
        <f t="shared" ref="E129:E140" si="13">C129/1636357*100000</f>
        <v>2.2611202812100291</v>
      </c>
    </row>
    <row r="130" spans="1:11" ht="21" customHeight="1">
      <c r="A130" s="243">
        <v>3</v>
      </c>
      <c r="B130" s="378" t="s">
        <v>128</v>
      </c>
      <c r="C130" s="253">
        <v>34</v>
      </c>
      <c r="D130" s="246">
        <f t="shared" si="12"/>
        <v>7.6062639821029077</v>
      </c>
      <c r="E130" s="246">
        <f t="shared" si="13"/>
        <v>2.0777862043551623</v>
      </c>
      <c r="I130" s="533"/>
    </row>
    <row r="131" spans="1:11" ht="21" customHeight="1">
      <c r="A131" s="227">
        <v>4</v>
      </c>
      <c r="B131" s="378" t="s">
        <v>198</v>
      </c>
      <c r="C131" s="245">
        <v>26</v>
      </c>
      <c r="D131" s="246">
        <f t="shared" si="12"/>
        <v>5.8165548098434003</v>
      </c>
      <c r="E131" s="246">
        <f t="shared" si="13"/>
        <v>1.5888953327421826</v>
      </c>
    </row>
    <row r="132" spans="1:11" ht="21" customHeight="1">
      <c r="A132" s="243">
        <v>5</v>
      </c>
      <c r="B132" s="378" t="s">
        <v>47</v>
      </c>
      <c r="C132" s="245">
        <v>24</v>
      </c>
      <c r="D132" s="246">
        <f t="shared" si="12"/>
        <v>5.3691275167785237</v>
      </c>
      <c r="E132" s="246">
        <f t="shared" si="13"/>
        <v>1.466672614838938</v>
      </c>
      <c r="I132" s="284"/>
      <c r="K132" s="533"/>
    </row>
    <row r="133" spans="1:11" ht="21" customHeight="1">
      <c r="A133" s="227">
        <v>6</v>
      </c>
      <c r="B133" s="382" t="s">
        <v>78</v>
      </c>
      <c r="C133" s="245">
        <v>20</v>
      </c>
      <c r="D133" s="246">
        <f t="shared" si="12"/>
        <v>4.4742729306487696</v>
      </c>
      <c r="E133" s="246">
        <f t="shared" si="13"/>
        <v>1.2222271790324484</v>
      </c>
      <c r="I133" s="284"/>
    </row>
    <row r="134" spans="1:11" ht="21" customHeight="1">
      <c r="A134" s="243">
        <v>7</v>
      </c>
      <c r="B134" s="375" t="s">
        <v>452</v>
      </c>
      <c r="C134" s="245">
        <v>17</v>
      </c>
      <c r="D134" s="246">
        <f t="shared" si="12"/>
        <v>3.8031319910514538</v>
      </c>
      <c r="E134" s="246">
        <f t="shared" si="13"/>
        <v>1.0388931021775811</v>
      </c>
      <c r="H134" s="533"/>
      <c r="K134" s="284"/>
    </row>
    <row r="135" spans="1:11" ht="21" customHeight="1">
      <c r="A135" s="227">
        <v>8</v>
      </c>
      <c r="B135" s="274" t="s">
        <v>451</v>
      </c>
      <c r="C135" s="245">
        <v>16</v>
      </c>
      <c r="D135" s="246">
        <f t="shared" si="12"/>
        <v>3.5794183445190155</v>
      </c>
      <c r="E135" s="246">
        <f t="shared" si="13"/>
        <v>0.97778174322595868</v>
      </c>
      <c r="I135" s="575"/>
      <c r="K135" s="284"/>
    </row>
    <row r="136" spans="1:11" ht="21" customHeight="1">
      <c r="A136" s="243">
        <v>9</v>
      </c>
      <c r="B136" s="382" t="s">
        <v>50</v>
      </c>
      <c r="C136" s="245">
        <v>15</v>
      </c>
      <c r="D136" s="246">
        <f t="shared" si="12"/>
        <v>3.3557046979865772</v>
      </c>
      <c r="E136" s="246">
        <f t="shared" si="13"/>
        <v>0.91667038427433623</v>
      </c>
      <c r="H136" s="284"/>
    </row>
    <row r="137" spans="1:11" ht="21" customHeight="1" thickBot="1">
      <c r="A137" s="228">
        <v>10</v>
      </c>
      <c r="B137" s="381" t="s">
        <v>55</v>
      </c>
      <c r="C137" s="245">
        <v>15</v>
      </c>
      <c r="D137" s="246">
        <f t="shared" si="12"/>
        <v>3.3557046979865772</v>
      </c>
      <c r="E137" s="246">
        <f t="shared" si="13"/>
        <v>0.91667038427433623</v>
      </c>
      <c r="H137" s="284"/>
      <c r="K137" s="575"/>
    </row>
    <row r="138" spans="1:11" ht="21" customHeight="1" thickTop="1" thickBot="1">
      <c r="A138" s="839" t="s">
        <v>126</v>
      </c>
      <c r="B138" s="839"/>
      <c r="C138" s="251">
        <f>SUM(C128:C137)</f>
        <v>302</v>
      </c>
      <c r="D138" s="481">
        <f t="shared" si="12"/>
        <v>67.561521252796425</v>
      </c>
      <c r="E138" s="481">
        <f t="shared" si="13"/>
        <v>18.455630403389971</v>
      </c>
    </row>
    <row r="139" spans="1:11" s="284" customFormat="1" ht="21" customHeight="1" thickTop="1" thickBot="1">
      <c r="A139" s="839" t="s">
        <v>348</v>
      </c>
      <c r="B139" s="839"/>
      <c r="C139" s="251">
        <v>145</v>
      </c>
      <c r="D139" s="481">
        <f t="shared" si="12"/>
        <v>32.438478747203582</v>
      </c>
      <c r="E139" s="481">
        <f t="shared" si="13"/>
        <v>8.8611470479852503</v>
      </c>
    </row>
    <row r="140" spans="1:11" s="533" customFormat="1" ht="21.75" customHeight="1" thickTop="1" thickBot="1">
      <c r="A140" s="840" t="s">
        <v>238</v>
      </c>
      <c r="B140" s="840"/>
      <c r="C140" s="557">
        <f>SUM(C138:C139)</f>
        <v>447</v>
      </c>
      <c r="D140" s="558">
        <f t="shared" si="12"/>
        <v>100</v>
      </c>
      <c r="E140" s="558">
        <f t="shared" si="13"/>
        <v>27.316777451375216</v>
      </c>
      <c r="H140" s="575"/>
      <c r="I140"/>
      <c r="K140"/>
    </row>
    <row r="141" spans="1:11" ht="6" customHeight="1" thickTop="1">
      <c r="A141" s="238"/>
      <c r="B141" s="238"/>
      <c r="C141" s="282"/>
      <c r="D141" s="226"/>
      <c r="E141" s="226"/>
    </row>
    <row r="142" spans="1:11" s="284" customFormat="1" ht="21.75" customHeight="1">
      <c r="A142" s="842" t="s">
        <v>462</v>
      </c>
      <c r="B142" s="842"/>
      <c r="C142" s="842"/>
      <c r="D142" s="842"/>
      <c r="E142" s="842"/>
      <c r="H142"/>
      <c r="I142"/>
      <c r="K142"/>
    </row>
    <row r="143" spans="1:11" s="284" customFormat="1" ht="15.75" customHeight="1">
      <c r="A143" s="511"/>
      <c r="B143" s="511"/>
      <c r="C143" s="511"/>
      <c r="D143" s="511"/>
      <c r="E143" s="511"/>
      <c r="H143"/>
      <c r="I143"/>
      <c r="K143"/>
    </row>
    <row r="144" spans="1:11" ht="19.5" customHeight="1" thickBot="1">
      <c r="A144" s="841" t="s">
        <v>154</v>
      </c>
      <c r="B144" s="841"/>
      <c r="C144" s="841"/>
      <c r="D144" s="841"/>
      <c r="E144" s="841"/>
    </row>
    <row r="145" spans="1:11" s="575" customFormat="1" ht="37.5" customHeight="1" thickTop="1">
      <c r="A145" s="577"/>
      <c r="B145" s="578" t="s">
        <v>43</v>
      </c>
      <c r="C145" s="576" t="s">
        <v>44</v>
      </c>
      <c r="D145" s="576" t="s">
        <v>56</v>
      </c>
      <c r="E145" s="762" t="s">
        <v>579</v>
      </c>
      <c r="H145"/>
      <c r="I145"/>
      <c r="K145"/>
    </row>
    <row r="146" spans="1:11" ht="21" customHeight="1">
      <c r="A146" s="243">
        <v>1</v>
      </c>
      <c r="B146" s="379" t="s">
        <v>46</v>
      </c>
      <c r="C146" s="434">
        <v>1496</v>
      </c>
      <c r="D146" s="483">
        <f>C146/7044*100</f>
        <v>21.237932992617832</v>
      </c>
      <c r="E146" s="483">
        <f>C146/7506105*100000</f>
        <v>19.930443285831998</v>
      </c>
    </row>
    <row r="147" spans="1:11" ht="21" customHeight="1">
      <c r="A147" s="227">
        <v>2</v>
      </c>
      <c r="B147" s="274" t="s">
        <v>451</v>
      </c>
      <c r="C147" s="253">
        <v>496</v>
      </c>
      <c r="D147" s="246">
        <f t="shared" ref="D147:D158" si="14">C147/7044*100</f>
        <v>7.0414537194775697</v>
      </c>
      <c r="E147" s="246">
        <f t="shared" ref="E147:E158" si="15">C147/7506105*100000</f>
        <v>6.6079544584041923</v>
      </c>
    </row>
    <row r="148" spans="1:11" ht="21" customHeight="1">
      <c r="A148" s="243">
        <v>3</v>
      </c>
      <c r="B148" s="378" t="s">
        <v>137</v>
      </c>
      <c r="C148" s="245">
        <v>447</v>
      </c>
      <c r="D148" s="246">
        <f t="shared" si="14"/>
        <v>6.3458262350936963</v>
      </c>
      <c r="E148" s="246">
        <f t="shared" si="15"/>
        <v>5.9551525058602293</v>
      </c>
      <c r="I148" s="533"/>
    </row>
    <row r="149" spans="1:11" ht="21" customHeight="1">
      <c r="A149" s="227">
        <v>4</v>
      </c>
      <c r="B149" s="378" t="s">
        <v>128</v>
      </c>
      <c r="C149" s="245">
        <v>429</v>
      </c>
      <c r="D149" s="246">
        <f t="shared" si="14"/>
        <v>6.090289608177172</v>
      </c>
      <c r="E149" s="246">
        <f t="shared" si="15"/>
        <v>5.7153477069665293</v>
      </c>
    </row>
    <row r="150" spans="1:11" ht="21" customHeight="1">
      <c r="A150" s="243">
        <v>5</v>
      </c>
      <c r="B150" s="722" t="s">
        <v>450</v>
      </c>
      <c r="C150" s="245">
        <v>347</v>
      </c>
      <c r="D150" s="246">
        <f t="shared" si="14"/>
        <v>4.9261783077796704</v>
      </c>
      <c r="E150" s="246">
        <f t="shared" si="15"/>
        <v>4.6229036231174492</v>
      </c>
      <c r="I150" s="284"/>
      <c r="K150" s="533"/>
    </row>
    <row r="151" spans="1:11" ht="21" customHeight="1">
      <c r="A151" s="227">
        <v>6</v>
      </c>
      <c r="B151" s="375" t="s">
        <v>452</v>
      </c>
      <c r="C151" s="253">
        <v>342</v>
      </c>
      <c r="D151" s="246">
        <f t="shared" si="14"/>
        <v>4.8551959114139693</v>
      </c>
      <c r="E151" s="246">
        <f t="shared" si="15"/>
        <v>4.5562911789803096</v>
      </c>
      <c r="I151" s="284"/>
    </row>
    <row r="152" spans="1:11" ht="21" customHeight="1">
      <c r="A152" s="243">
        <v>7</v>
      </c>
      <c r="B152" s="378" t="s">
        <v>78</v>
      </c>
      <c r="C152" s="245">
        <v>317</v>
      </c>
      <c r="D152" s="246">
        <f t="shared" si="14"/>
        <v>4.5002839295854624</v>
      </c>
      <c r="E152" s="246">
        <f t="shared" si="15"/>
        <v>4.223228958294615</v>
      </c>
      <c r="H152" s="533"/>
      <c r="K152" s="284"/>
    </row>
    <row r="153" spans="1:11" ht="21" customHeight="1">
      <c r="A153" s="227">
        <v>8</v>
      </c>
      <c r="B153" s="378" t="s">
        <v>54</v>
      </c>
      <c r="C153" s="245">
        <v>282</v>
      </c>
      <c r="D153" s="246">
        <f t="shared" si="14"/>
        <v>4.0034071550255543</v>
      </c>
      <c r="E153" s="246">
        <f t="shared" si="15"/>
        <v>3.7569418493346416</v>
      </c>
      <c r="K153" s="284"/>
    </row>
    <row r="154" spans="1:11" ht="21" customHeight="1">
      <c r="A154" s="243">
        <v>9</v>
      </c>
      <c r="B154" s="383" t="s">
        <v>57</v>
      </c>
      <c r="C154" s="245">
        <v>216</v>
      </c>
      <c r="D154" s="246">
        <f t="shared" si="14"/>
        <v>3.0664395229982966</v>
      </c>
      <c r="E154" s="246">
        <f t="shared" si="15"/>
        <v>2.8776575867244065</v>
      </c>
      <c r="H154" s="284"/>
      <c r="J154" s="533"/>
    </row>
    <row r="155" spans="1:11" ht="21" customHeight="1" thickBot="1">
      <c r="A155" s="228">
        <v>10</v>
      </c>
      <c r="B155" s="383" t="s">
        <v>50</v>
      </c>
      <c r="C155" s="245">
        <v>214</v>
      </c>
      <c r="D155" s="246">
        <f t="shared" si="14"/>
        <v>3.0380465644520158</v>
      </c>
      <c r="E155" s="246">
        <f t="shared" si="15"/>
        <v>2.8510126090695507</v>
      </c>
      <c r="H155" s="284"/>
    </row>
    <row r="156" spans="1:11" ht="21" customHeight="1" thickTop="1" thickBot="1">
      <c r="A156" s="839" t="s">
        <v>126</v>
      </c>
      <c r="B156" s="839"/>
      <c r="C156" s="281">
        <f>SUM(C146:C155)</f>
        <v>4586</v>
      </c>
      <c r="D156" s="481">
        <f t="shared" si="14"/>
        <v>65.10505394662124</v>
      </c>
      <c r="E156" s="481">
        <f t="shared" si="15"/>
        <v>61.096933762583923</v>
      </c>
      <c r="J156" s="284"/>
    </row>
    <row r="157" spans="1:11" s="284" customFormat="1" ht="21" customHeight="1" thickTop="1" thickBot="1">
      <c r="A157" s="839" t="s">
        <v>348</v>
      </c>
      <c r="B157" s="839"/>
      <c r="C157" s="281">
        <v>2458</v>
      </c>
      <c r="D157" s="481">
        <f t="shared" si="14"/>
        <v>34.89494605337876</v>
      </c>
      <c r="E157" s="481">
        <f t="shared" si="15"/>
        <v>32.746677537817554</v>
      </c>
    </row>
    <row r="158" spans="1:11" s="533" customFormat="1" ht="22.5" customHeight="1" thickTop="1" thickBot="1">
      <c r="A158" s="840" t="s">
        <v>238</v>
      </c>
      <c r="B158" s="840"/>
      <c r="C158" s="557">
        <f>SUM(C156:C157)</f>
        <v>7044</v>
      </c>
      <c r="D158" s="558">
        <f t="shared" si="14"/>
        <v>100</v>
      </c>
      <c r="E158" s="558">
        <f t="shared" si="15"/>
        <v>93.843611300401477</v>
      </c>
      <c r="H158"/>
      <c r="I158"/>
      <c r="J158" s="284"/>
      <c r="K158"/>
    </row>
    <row r="159" spans="1:11" ht="14.25" customHeight="1" thickTop="1">
      <c r="A159" s="232"/>
      <c r="B159" s="232"/>
      <c r="C159" s="233"/>
      <c r="D159" s="226"/>
      <c r="E159" s="234" t="s">
        <v>75</v>
      </c>
      <c r="I159" s="575"/>
    </row>
    <row r="160" spans="1:11" s="284" customFormat="1" ht="19.5" customHeight="1">
      <c r="A160" s="842" t="s">
        <v>463</v>
      </c>
      <c r="B160" s="842"/>
      <c r="C160" s="842"/>
      <c r="D160" s="842"/>
      <c r="E160" s="842"/>
      <c r="H160"/>
      <c r="I160"/>
      <c r="J160"/>
      <c r="K160"/>
    </row>
    <row r="161" spans="1:11" s="284" customFormat="1" ht="7.5" customHeight="1">
      <c r="A161" s="374"/>
      <c r="B161" s="374"/>
      <c r="C161" s="374"/>
      <c r="D161" s="374"/>
      <c r="E161" s="374"/>
      <c r="H161"/>
      <c r="I161"/>
      <c r="J161"/>
      <c r="K161" s="575"/>
    </row>
    <row r="162" spans="1:11" ht="12" customHeight="1">
      <c r="A162" s="815" t="s">
        <v>227</v>
      </c>
      <c r="B162" s="815"/>
      <c r="C162" s="815"/>
      <c r="D162" s="815"/>
      <c r="E162" s="815"/>
    </row>
    <row r="163" spans="1:11" ht="4.5" customHeight="1">
      <c r="A163" s="235"/>
      <c r="B163" s="235"/>
      <c r="C163" s="236"/>
      <c r="D163" s="237"/>
      <c r="E163" s="237"/>
      <c r="H163" s="575"/>
    </row>
    <row r="164" spans="1:11" ht="14.25" customHeight="1">
      <c r="A164" s="778" t="s">
        <v>132</v>
      </c>
      <c r="B164" s="778"/>
      <c r="C164" s="843">
        <v>59</v>
      </c>
      <c r="D164" s="843"/>
      <c r="E164" s="843"/>
    </row>
    <row r="165" spans="1:11" ht="36.75" customHeight="1">
      <c r="A165" s="847" t="s">
        <v>578</v>
      </c>
      <c r="B165" s="847"/>
      <c r="C165" s="847"/>
      <c r="D165" s="847"/>
      <c r="E165" s="847"/>
      <c r="J165" s="575"/>
    </row>
    <row r="166" spans="1:11" ht="21" customHeight="1">
      <c r="A166" s="844" t="s">
        <v>302</v>
      </c>
      <c r="B166" s="844"/>
      <c r="C166" s="268"/>
      <c r="D166" s="268"/>
      <c r="E166" s="268"/>
    </row>
    <row r="167" spans="1:11" ht="22.5" customHeight="1" thickBot="1">
      <c r="A167" s="841" t="s">
        <v>155</v>
      </c>
      <c r="B167" s="841"/>
      <c r="C167" s="841"/>
      <c r="D167" s="841"/>
      <c r="E167" s="841"/>
    </row>
    <row r="168" spans="1:11" s="575" customFormat="1" ht="37.5" customHeight="1" thickTop="1">
      <c r="A168" s="577"/>
      <c r="B168" s="579" t="s">
        <v>43</v>
      </c>
      <c r="C168" s="574" t="s">
        <v>44</v>
      </c>
      <c r="D168" s="574" t="s">
        <v>45</v>
      </c>
      <c r="E168" s="762" t="s">
        <v>579</v>
      </c>
      <c r="H168"/>
      <c r="I168"/>
      <c r="J168"/>
      <c r="K168"/>
    </row>
    <row r="169" spans="1:11" ht="21" customHeight="1">
      <c r="A169" s="243">
        <v>1</v>
      </c>
      <c r="B169" s="384" t="s">
        <v>46</v>
      </c>
      <c r="C169" s="253">
        <v>225</v>
      </c>
      <c r="D169" s="252">
        <f>C169/1398*100</f>
        <v>16.094420600858371</v>
      </c>
      <c r="E169" s="252">
        <f>C169/1907327*100000</f>
        <v>11.796613795117461</v>
      </c>
    </row>
    <row r="170" spans="1:11" ht="21" customHeight="1">
      <c r="A170" s="227">
        <v>2</v>
      </c>
      <c r="B170" s="375" t="s">
        <v>47</v>
      </c>
      <c r="C170" s="245">
        <v>196</v>
      </c>
      <c r="D170" s="252">
        <f t="shared" ref="D170:D181" si="16">C170/1398*100</f>
        <v>14.020028612303289</v>
      </c>
      <c r="E170" s="252">
        <f t="shared" ref="E170:E181" si="17">C170/1907327*100000</f>
        <v>10.276161350413432</v>
      </c>
    </row>
    <row r="171" spans="1:11" ht="21" customHeight="1">
      <c r="A171" s="243">
        <v>3</v>
      </c>
      <c r="B171" s="274" t="s">
        <v>451</v>
      </c>
      <c r="C171" s="245">
        <v>91</v>
      </c>
      <c r="D171" s="252">
        <f t="shared" si="16"/>
        <v>6.5092989985693848</v>
      </c>
      <c r="E171" s="252">
        <f t="shared" si="17"/>
        <v>4.7710749126919501</v>
      </c>
      <c r="I171" s="533"/>
    </row>
    <row r="172" spans="1:11" ht="21" customHeight="1">
      <c r="A172" s="227">
        <v>4</v>
      </c>
      <c r="B172" s="722" t="s">
        <v>450</v>
      </c>
      <c r="C172" s="245">
        <v>77</v>
      </c>
      <c r="D172" s="252">
        <f t="shared" si="16"/>
        <v>5.5078683834048636</v>
      </c>
      <c r="E172" s="252">
        <f t="shared" si="17"/>
        <v>4.0370633876624202</v>
      </c>
    </row>
    <row r="173" spans="1:11" ht="21" customHeight="1">
      <c r="A173" s="243">
        <v>5</v>
      </c>
      <c r="B173" s="375" t="s">
        <v>128</v>
      </c>
      <c r="C173" s="245">
        <v>69</v>
      </c>
      <c r="D173" s="252">
        <f t="shared" si="16"/>
        <v>4.9356223175965663</v>
      </c>
      <c r="E173" s="252">
        <f t="shared" si="17"/>
        <v>3.6176282305026874</v>
      </c>
      <c r="I173" s="284"/>
      <c r="J173" s="533"/>
    </row>
    <row r="174" spans="1:11" ht="21" customHeight="1">
      <c r="A174" s="227">
        <v>6</v>
      </c>
      <c r="B174" s="375" t="s">
        <v>54</v>
      </c>
      <c r="C174" s="245">
        <v>66</v>
      </c>
      <c r="D174" s="252">
        <f t="shared" si="16"/>
        <v>4.7210300429184553</v>
      </c>
      <c r="E174" s="252">
        <f t="shared" si="17"/>
        <v>3.4603400465677887</v>
      </c>
      <c r="I174" s="284"/>
    </row>
    <row r="175" spans="1:11" ht="21" customHeight="1">
      <c r="A175" s="243">
        <v>7</v>
      </c>
      <c r="B175" s="375" t="s">
        <v>69</v>
      </c>
      <c r="C175" s="245">
        <v>60</v>
      </c>
      <c r="D175" s="252">
        <f t="shared" si="16"/>
        <v>4.2918454935622314</v>
      </c>
      <c r="E175" s="252">
        <f t="shared" si="17"/>
        <v>3.1457636786979899</v>
      </c>
      <c r="H175" s="533"/>
      <c r="J175" s="284"/>
    </row>
    <row r="176" spans="1:11" ht="21" customHeight="1">
      <c r="A176" s="227">
        <v>8</v>
      </c>
      <c r="B176" s="375" t="s">
        <v>452</v>
      </c>
      <c r="C176" s="245">
        <v>56</v>
      </c>
      <c r="D176" s="252">
        <f t="shared" si="16"/>
        <v>4.0057224606580828</v>
      </c>
      <c r="E176" s="252">
        <f t="shared" si="17"/>
        <v>2.9360461001181233</v>
      </c>
      <c r="I176" s="575"/>
      <c r="J176" s="284"/>
    </row>
    <row r="177" spans="1:11" ht="21" customHeight="1">
      <c r="A177" s="243">
        <v>9</v>
      </c>
      <c r="B177" s="375" t="s">
        <v>78</v>
      </c>
      <c r="C177" s="245">
        <v>54</v>
      </c>
      <c r="D177" s="252">
        <f t="shared" si="16"/>
        <v>3.8626609442060089</v>
      </c>
      <c r="E177" s="252">
        <f t="shared" si="17"/>
        <v>2.8311873108281906</v>
      </c>
      <c r="H177" s="284"/>
    </row>
    <row r="178" spans="1:11" ht="21" customHeight="1" thickBot="1">
      <c r="A178" s="228">
        <v>10</v>
      </c>
      <c r="B178" s="375" t="s">
        <v>50</v>
      </c>
      <c r="C178" s="245">
        <v>43</v>
      </c>
      <c r="D178" s="252">
        <f t="shared" si="16"/>
        <v>3.0758226037195997</v>
      </c>
      <c r="E178" s="252">
        <f t="shared" si="17"/>
        <v>2.2544639697335591</v>
      </c>
      <c r="H178" s="284"/>
      <c r="J178" s="575"/>
    </row>
    <row r="179" spans="1:11" ht="21" customHeight="1" thickTop="1" thickBot="1">
      <c r="A179" s="839" t="s">
        <v>126</v>
      </c>
      <c r="B179" s="839"/>
      <c r="C179" s="251">
        <f>SUM(C169:C178)</f>
        <v>937</v>
      </c>
      <c r="D179" s="481">
        <f t="shared" si="16"/>
        <v>67.024320457796847</v>
      </c>
      <c r="E179" s="481">
        <f t="shared" si="17"/>
        <v>49.126342782333602</v>
      </c>
      <c r="J179" s="284"/>
    </row>
    <row r="180" spans="1:11" s="284" customFormat="1" ht="21" customHeight="1" thickTop="1" thickBot="1">
      <c r="A180" s="839" t="s">
        <v>348</v>
      </c>
      <c r="B180" s="839"/>
      <c r="C180" s="251">
        <v>461</v>
      </c>
      <c r="D180" s="481">
        <f t="shared" si="16"/>
        <v>32.975679542203146</v>
      </c>
      <c r="E180" s="481">
        <f t="shared" si="17"/>
        <v>24.169950931329552</v>
      </c>
    </row>
    <row r="181" spans="1:11" s="533" customFormat="1" ht="21.75" customHeight="1" thickTop="1" thickBot="1">
      <c r="A181" s="840" t="s">
        <v>238</v>
      </c>
      <c r="B181" s="840"/>
      <c r="C181" s="557">
        <f>SUM(C179:C180)</f>
        <v>1398</v>
      </c>
      <c r="D181" s="558">
        <f t="shared" si="16"/>
        <v>100</v>
      </c>
      <c r="E181" s="558">
        <f t="shared" si="17"/>
        <v>73.296293713663147</v>
      </c>
      <c r="H181" s="575"/>
      <c r="I181"/>
      <c r="J181" s="284"/>
      <c r="K181"/>
    </row>
    <row r="182" spans="1:11" ht="7.5" customHeight="1" thickTop="1">
      <c r="A182" s="238"/>
      <c r="B182" s="238"/>
      <c r="C182" s="282"/>
      <c r="D182" s="226"/>
      <c r="E182" s="226"/>
    </row>
    <row r="183" spans="1:11" s="284" customFormat="1" ht="21.75" customHeight="1">
      <c r="A183" s="842" t="s">
        <v>464</v>
      </c>
      <c r="B183" s="842"/>
      <c r="C183" s="842"/>
      <c r="D183" s="842"/>
      <c r="E183" s="842"/>
      <c r="H183"/>
      <c r="I183"/>
      <c r="J183" s="575"/>
      <c r="K183"/>
    </row>
    <row r="184" spans="1:11" s="284" customFormat="1">
      <c r="A184" s="374"/>
      <c r="B184" s="374"/>
      <c r="C184" s="374"/>
      <c r="D184" s="374"/>
      <c r="E184" s="374"/>
      <c r="H184"/>
      <c r="I184"/>
      <c r="J184"/>
      <c r="K184"/>
    </row>
    <row r="185" spans="1:11" ht="25.5" customHeight="1" thickBot="1">
      <c r="A185" s="841" t="s">
        <v>156</v>
      </c>
      <c r="B185" s="841"/>
      <c r="C185" s="841"/>
      <c r="D185" s="841"/>
      <c r="E185" s="841"/>
    </row>
    <row r="186" spans="1:11" s="575" customFormat="1" ht="37.5" customHeight="1" thickTop="1">
      <c r="A186" s="577"/>
      <c r="B186" s="579" t="s">
        <v>43</v>
      </c>
      <c r="C186" s="574" t="s">
        <v>44</v>
      </c>
      <c r="D186" s="579" t="s">
        <v>45</v>
      </c>
      <c r="E186" s="762" t="s">
        <v>579</v>
      </c>
      <c r="H186"/>
      <c r="I186"/>
      <c r="J186"/>
      <c r="K186"/>
    </row>
    <row r="187" spans="1:11" ht="21" customHeight="1">
      <c r="A187" s="243">
        <v>1</v>
      </c>
      <c r="B187" s="383" t="s">
        <v>46</v>
      </c>
      <c r="C187" s="253">
        <v>237</v>
      </c>
      <c r="D187" s="656">
        <f>C187/1166*100</f>
        <v>20.325900514579757</v>
      </c>
      <c r="E187" s="656">
        <f>C187/1125646*100000</f>
        <v>21.054576660868513</v>
      </c>
    </row>
    <row r="188" spans="1:11" ht="21" customHeight="1">
      <c r="A188" s="227">
        <v>2</v>
      </c>
      <c r="B188" s="378" t="s">
        <v>47</v>
      </c>
      <c r="C188" s="245">
        <v>109</v>
      </c>
      <c r="D188" s="656">
        <f t="shared" ref="D188:D199" si="18">C188/1166*100</f>
        <v>9.34819897084048</v>
      </c>
      <c r="E188" s="656">
        <f t="shared" ref="E188:E199" si="19">C188/1125646*100000</f>
        <v>9.6833285064753927</v>
      </c>
    </row>
    <row r="189" spans="1:11" ht="21" customHeight="1">
      <c r="A189" s="243">
        <v>3</v>
      </c>
      <c r="B189" s="378" t="s">
        <v>54</v>
      </c>
      <c r="C189" s="245">
        <v>84</v>
      </c>
      <c r="D189" s="656">
        <f t="shared" si="18"/>
        <v>7.2041166380789026</v>
      </c>
      <c r="E189" s="656">
        <f t="shared" si="19"/>
        <v>7.4623816013204864</v>
      </c>
      <c r="I189" s="533"/>
    </row>
    <row r="190" spans="1:11" ht="21" customHeight="1">
      <c r="A190" s="227">
        <v>4</v>
      </c>
      <c r="B190" s="722" t="s">
        <v>450</v>
      </c>
      <c r="C190" s="245">
        <v>79</v>
      </c>
      <c r="D190" s="656">
        <f t="shared" si="18"/>
        <v>6.7753001715265864</v>
      </c>
      <c r="E190" s="656">
        <f t="shared" si="19"/>
        <v>7.0181922202895048</v>
      </c>
    </row>
    <row r="191" spans="1:11" ht="21" customHeight="1">
      <c r="A191" s="243">
        <v>5</v>
      </c>
      <c r="B191" s="274" t="s">
        <v>451</v>
      </c>
      <c r="C191" s="245">
        <v>68</v>
      </c>
      <c r="D191" s="656">
        <f t="shared" si="18"/>
        <v>5.8319039451114927</v>
      </c>
      <c r="E191" s="656">
        <f t="shared" si="19"/>
        <v>6.0409755820213462</v>
      </c>
      <c r="J191" s="533"/>
    </row>
    <row r="192" spans="1:11" ht="21" customHeight="1">
      <c r="A192" s="227">
        <v>6</v>
      </c>
      <c r="B192" s="378" t="s">
        <v>128</v>
      </c>
      <c r="C192" s="245">
        <v>65</v>
      </c>
      <c r="D192" s="656">
        <f t="shared" si="18"/>
        <v>5.5746140651801026</v>
      </c>
      <c r="E192" s="656">
        <f t="shared" si="19"/>
        <v>5.7744619534027573</v>
      </c>
    </row>
    <row r="193" spans="1:11" ht="21" customHeight="1">
      <c r="A193" s="243">
        <v>7</v>
      </c>
      <c r="B193" s="375" t="s">
        <v>78</v>
      </c>
      <c r="C193" s="245">
        <v>55</v>
      </c>
      <c r="D193" s="656">
        <f t="shared" si="18"/>
        <v>4.716981132075472</v>
      </c>
      <c r="E193" s="656">
        <f t="shared" si="19"/>
        <v>4.8860831913407941</v>
      </c>
      <c r="H193" s="533"/>
      <c r="J193" s="284"/>
    </row>
    <row r="194" spans="1:11" ht="21" customHeight="1">
      <c r="A194" s="227">
        <v>8</v>
      </c>
      <c r="B194" s="378" t="s">
        <v>50</v>
      </c>
      <c r="C194" s="245">
        <v>41</v>
      </c>
      <c r="D194" s="656">
        <f t="shared" si="18"/>
        <v>3.5162950257289882</v>
      </c>
      <c r="E194" s="656">
        <f t="shared" si="19"/>
        <v>3.6423529244540465</v>
      </c>
      <c r="J194" s="284"/>
    </row>
    <row r="195" spans="1:11" ht="21" customHeight="1">
      <c r="A195" s="243">
        <v>9</v>
      </c>
      <c r="B195" s="375" t="s">
        <v>57</v>
      </c>
      <c r="C195" s="245">
        <v>37</v>
      </c>
      <c r="D195" s="656">
        <f t="shared" si="18"/>
        <v>3.1732418524871351</v>
      </c>
      <c r="E195" s="656">
        <f t="shared" si="19"/>
        <v>3.2870014196292616</v>
      </c>
      <c r="H195" s="284"/>
      <c r="I195" s="533"/>
    </row>
    <row r="196" spans="1:11" ht="21" customHeight="1" thickBot="1">
      <c r="A196" s="228">
        <v>10</v>
      </c>
      <c r="B196" s="375" t="s">
        <v>452</v>
      </c>
      <c r="C196" s="245">
        <v>36</v>
      </c>
      <c r="D196" s="252">
        <f t="shared" si="18"/>
        <v>3.0874785591766725</v>
      </c>
      <c r="E196" s="252">
        <f t="shared" si="19"/>
        <v>3.1981635434230657</v>
      </c>
      <c r="H196" s="284"/>
    </row>
    <row r="197" spans="1:11" ht="21" customHeight="1" thickTop="1" thickBot="1">
      <c r="A197" s="839" t="s">
        <v>126</v>
      </c>
      <c r="B197" s="839"/>
      <c r="C197" s="251">
        <f>SUM(C187:C196)</f>
        <v>811</v>
      </c>
      <c r="D197" s="481">
        <f t="shared" si="18"/>
        <v>69.554030874785582</v>
      </c>
      <c r="E197" s="481">
        <f t="shared" si="19"/>
        <v>72.047517603225174</v>
      </c>
      <c r="J197" s="284"/>
    </row>
    <row r="198" spans="1:11" s="284" customFormat="1" ht="21" customHeight="1" thickTop="1" thickBot="1">
      <c r="A198" s="839" t="s">
        <v>348</v>
      </c>
      <c r="B198" s="839"/>
      <c r="C198" s="251">
        <v>355</v>
      </c>
      <c r="D198" s="481">
        <f t="shared" si="18"/>
        <v>30.445969125214408</v>
      </c>
      <c r="E198" s="481">
        <f t="shared" si="19"/>
        <v>31.537446053199677</v>
      </c>
    </row>
    <row r="199" spans="1:11" s="533" customFormat="1" ht="20.25" customHeight="1" thickTop="1" thickBot="1">
      <c r="A199" s="840" t="s">
        <v>238</v>
      </c>
      <c r="B199" s="840"/>
      <c r="C199" s="557">
        <f>SUM(C197:C198)</f>
        <v>1166</v>
      </c>
      <c r="D199" s="558">
        <f t="shared" si="18"/>
        <v>100</v>
      </c>
      <c r="E199" s="558">
        <f t="shared" si="19"/>
        <v>103.58496365642485</v>
      </c>
      <c r="H199" s="284"/>
      <c r="I199" s="284"/>
      <c r="J199" s="284"/>
      <c r="K199" s="284"/>
    </row>
    <row r="200" spans="1:11" ht="15.75" thickTop="1">
      <c r="A200" s="232"/>
      <c r="B200" s="232"/>
      <c r="C200" s="233"/>
      <c r="D200" s="226"/>
      <c r="E200" s="234" t="s">
        <v>75</v>
      </c>
      <c r="I200" s="575"/>
    </row>
    <row r="201" spans="1:11" s="284" customFormat="1" ht="18.75" customHeight="1">
      <c r="A201" s="842" t="s">
        <v>465</v>
      </c>
      <c r="B201" s="842"/>
      <c r="C201" s="842"/>
      <c r="D201" s="842"/>
      <c r="E201" s="842"/>
      <c r="H201"/>
      <c r="I201"/>
      <c r="J201"/>
      <c r="K201"/>
    </row>
    <row r="202" spans="1:11" s="284" customFormat="1" ht="7.5" customHeight="1">
      <c r="A202" s="238"/>
      <c r="B202" s="238"/>
      <c r="C202" s="282"/>
      <c r="D202" s="226"/>
      <c r="E202" s="234"/>
      <c r="H202"/>
      <c r="I202"/>
      <c r="J202"/>
      <c r="K202" s="575"/>
    </row>
    <row r="203" spans="1:11" ht="15.75" customHeight="1">
      <c r="A203" s="815" t="s">
        <v>227</v>
      </c>
      <c r="B203" s="815"/>
      <c r="C203" s="815"/>
      <c r="D203" s="815"/>
      <c r="E203" s="815"/>
    </row>
    <row r="204" spans="1:11" ht="5.25" customHeight="1">
      <c r="A204" s="235"/>
      <c r="B204" s="235"/>
      <c r="C204" s="236"/>
      <c r="D204" s="237"/>
      <c r="E204" s="237"/>
      <c r="H204" s="575"/>
    </row>
    <row r="205" spans="1:11" ht="16.5" customHeight="1">
      <c r="A205" s="778" t="s">
        <v>132</v>
      </c>
      <c r="B205" s="778"/>
      <c r="C205" s="843">
        <v>60</v>
      </c>
      <c r="D205" s="843"/>
      <c r="E205" s="843"/>
    </row>
    <row r="206" spans="1:11" ht="36" customHeight="1">
      <c r="A206" s="847" t="s">
        <v>578</v>
      </c>
      <c r="B206" s="847"/>
      <c r="C206" s="847"/>
      <c r="D206" s="847"/>
      <c r="E206" s="847"/>
      <c r="J206" s="575"/>
    </row>
    <row r="207" spans="1:11" ht="22.5" customHeight="1">
      <c r="A207" s="844" t="s">
        <v>302</v>
      </c>
      <c r="B207" s="844"/>
      <c r="C207" s="268"/>
      <c r="D207" s="268"/>
      <c r="E207" s="268"/>
    </row>
    <row r="208" spans="1:11" ht="24" customHeight="1" thickBot="1">
      <c r="A208" s="841" t="s">
        <v>157</v>
      </c>
      <c r="B208" s="841"/>
      <c r="C208" s="841"/>
      <c r="D208" s="841"/>
      <c r="E208" s="841"/>
    </row>
    <row r="209" spans="1:11" s="575" customFormat="1" ht="37.5" customHeight="1" thickTop="1">
      <c r="A209" s="577"/>
      <c r="B209" s="579" t="s">
        <v>43</v>
      </c>
      <c r="C209" s="574" t="s">
        <v>44</v>
      </c>
      <c r="D209" s="574" t="s">
        <v>45</v>
      </c>
      <c r="E209" s="762" t="s">
        <v>579</v>
      </c>
      <c r="H209"/>
      <c r="I209"/>
      <c r="K209"/>
    </row>
    <row r="210" spans="1:11" ht="21" customHeight="1">
      <c r="A210" s="243">
        <v>1</v>
      </c>
      <c r="B210" s="384" t="s">
        <v>46</v>
      </c>
      <c r="C210" s="253">
        <v>123</v>
      </c>
      <c r="D210" s="252">
        <f>C210/784*100</f>
        <v>15.688775510204081</v>
      </c>
      <c r="E210" s="252">
        <f>C210/1273435*100000</f>
        <v>9.6589146678079363</v>
      </c>
    </row>
    <row r="211" spans="1:11" ht="21" customHeight="1">
      <c r="A211" s="227">
        <v>2</v>
      </c>
      <c r="B211" s="375" t="s">
        <v>137</v>
      </c>
      <c r="C211" s="245">
        <v>80</v>
      </c>
      <c r="D211" s="252">
        <f t="shared" ref="D211:D222" si="20">C211/784*100</f>
        <v>10.204081632653061</v>
      </c>
      <c r="E211" s="252">
        <f t="shared" ref="E211:E222" si="21">C211/1273435*100000</f>
        <v>6.2822209221515033</v>
      </c>
    </row>
    <row r="212" spans="1:11" ht="21" customHeight="1">
      <c r="A212" s="243">
        <v>3</v>
      </c>
      <c r="B212" s="274" t="s">
        <v>451</v>
      </c>
      <c r="C212" s="245">
        <v>63</v>
      </c>
      <c r="D212" s="252">
        <f t="shared" si="20"/>
        <v>8.0357142857142865</v>
      </c>
      <c r="E212" s="252">
        <f t="shared" si="21"/>
        <v>4.9472489761943086</v>
      </c>
      <c r="I212" s="533"/>
    </row>
    <row r="213" spans="1:11" ht="21" customHeight="1">
      <c r="A213" s="227">
        <v>4</v>
      </c>
      <c r="B213" s="375" t="s">
        <v>54</v>
      </c>
      <c r="C213" s="245">
        <v>55</v>
      </c>
      <c r="D213" s="252">
        <f t="shared" si="20"/>
        <v>7.0153061224489788</v>
      </c>
      <c r="E213" s="252">
        <f t="shared" si="21"/>
        <v>4.3190268839791583</v>
      </c>
    </row>
    <row r="214" spans="1:11" ht="21" customHeight="1">
      <c r="A214" s="243">
        <v>5</v>
      </c>
      <c r="B214" s="722" t="s">
        <v>450</v>
      </c>
      <c r="C214" s="245">
        <v>53</v>
      </c>
      <c r="D214" s="252">
        <f t="shared" si="20"/>
        <v>6.7602040816326534</v>
      </c>
      <c r="E214" s="252">
        <f t="shared" si="21"/>
        <v>4.1619713609253708</v>
      </c>
      <c r="I214" s="284"/>
      <c r="J214" s="533"/>
    </row>
    <row r="215" spans="1:11" ht="21" customHeight="1">
      <c r="A215" s="227">
        <v>6</v>
      </c>
      <c r="B215" s="375" t="s">
        <v>452</v>
      </c>
      <c r="C215" s="245">
        <v>33</v>
      </c>
      <c r="D215" s="252">
        <f t="shared" si="20"/>
        <v>4.2091836734693873</v>
      </c>
      <c r="E215" s="252">
        <f t="shared" si="21"/>
        <v>2.5914161303874952</v>
      </c>
      <c r="I215" s="284"/>
    </row>
    <row r="216" spans="1:11" ht="21" customHeight="1">
      <c r="A216" s="243">
        <v>7</v>
      </c>
      <c r="B216" s="375" t="s">
        <v>57</v>
      </c>
      <c r="C216" s="245">
        <v>29</v>
      </c>
      <c r="D216" s="252">
        <f t="shared" si="20"/>
        <v>3.6989795918367347</v>
      </c>
      <c r="E216" s="252">
        <f t="shared" si="21"/>
        <v>2.2773050842799201</v>
      </c>
      <c r="H216" s="533"/>
      <c r="J216" s="284"/>
    </row>
    <row r="217" spans="1:11" ht="21" customHeight="1">
      <c r="A217" s="227">
        <v>8</v>
      </c>
      <c r="B217" s="375" t="s">
        <v>78</v>
      </c>
      <c r="C217" s="245">
        <v>28</v>
      </c>
      <c r="D217" s="252">
        <f t="shared" si="20"/>
        <v>3.5714285714285712</v>
      </c>
      <c r="E217" s="252">
        <f t="shared" si="21"/>
        <v>2.1987773227530263</v>
      </c>
      <c r="I217" s="575"/>
      <c r="K217" s="284"/>
    </row>
    <row r="218" spans="1:11" ht="21" customHeight="1">
      <c r="A218" s="243">
        <v>9</v>
      </c>
      <c r="B218" s="375" t="s">
        <v>59</v>
      </c>
      <c r="C218" s="245">
        <v>27</v>
      </c>
      <c r="D218" s="252">
        <f t="shared" si="20"/>
        <v>3.4438775510204076</v>
      </c>
      <c r="E218" s="252">
        <f t="shared" si="21"/>
        <v>2.1202495612261325</v>
      </c>
      <c r="H218" s="284"/>
      <c r="J218" s="533"/>
    </row>
    <row r="219" spans="1:11" ht="21" customHeight="1" thickBot="1">
      <c r="A219" s="228">
        <v>10</v>
      </c>
      <c r="B219" s="375" t="s">
        <v>69</v>
      </c>
      <c r="C219" s="247">
        <v>26</v>
      </c>
      <c r="D219" s="252">
        <f t="shared" si="20"/>
        <v>3.3163265306122449</v>
      </c>
      <c r="E219" s="252">
        <f t="shared" si="21"/>
        <v>2.0417217996992387</v>
      </c>
      <c r="H219" s="284"/>
      <c r="K219" s="575"/>
    </row>
    <row r="220" spans="1:11" ht="21" customHeight="1" thickTop="1" thickBot="1">
      <c r="A220" s="839" t="s">
        <v>126</v>
      </c>
      <c r="B220" s="839"/>
      <c r="C220" s="251">
        <f>SUM(C210:C219)</f>
        <v>517</v>
      </c>
      <c r="D220" s="481">
        <f t="shared" si="20"/>
        <v>65.943877551020407</v>
      </c>
      <c r="E220" s="481">
        <f t="shared" si="21"/>
        <v>40.598852709404092</v>
      </c>
      <c r="J220" s="284"/>
    </row>
    <row r="221" spans="1:11" s="284" customFormat="1" ht="21" customHeight="1" thickTop="1" thickBot="1">
      <c r="A221" s="839" t="s">
        <v>348</v>
      </c>
      <c r="B221" s="839"/>
      <c r="C221" s="251">
        <v>267</v>
      </c>
      <c r="D221" s="481">
        <f t="shared" si="20"/>
        <v>34.056122448979593</v>
      </c>
      <c r="E221" s="481">
        <f t="shared" si="21"/>
        <v>20.966912327680642</v>
      </c>
    </row>
    <row r="222" spans="1:11" s="533" customFormat="1" ht="21.75" customHeight="1" thickTop="1" thickBot="1">
      <c r="A222" s="840" t="s">
        <v>238</v>
      </c>
      <c r="B222" s="840"/>
      <c r="C222" s="572">
        <f>SUM(C220:C221)</f>
        <v>784</v>
      </c>
      <c r="D222" s="558">
        <f t="shared" si="20"/>
        <v>100</v>
      </c>
      <c r="E222" s="558">
        <f t="shared" si="21"/>
        <v>61.565765037084738</v>
      </c>
      <c r="H222" s="575"/>
      <c r="I222"/>
      <c r="J222" s="284"/>
      <c r="K222"/>
    </row>
    <row r="223" spans="1:11" ht="9" customHeight="1" thickTop="1">
      <c r="A223" s="238"/>
      <c r="B223" s="238"/>
      <c r="C223" s="282"/>
      <c r="D223" s="226"/>
      <c r="E223" s="226"/>
    </row>
    <row r="224" spans="1:11" s="284" customFormat="1" ht="21" customHeight="1">
      <c r="A224" s="842" t="s">
        <v>466</v>
      </c>
      <c r="B224" s="842"/>
      <c r="C224" s="842"/>
      <c r="D224" s="842"/>
      <c r="E224" s="842"/>
      <c r="H224"/>
      <c r="I224"/>
      <c r="J224" s="575"/>
      <c r="K224"/>
    </row>
    <row r="225" spans="1:11" s="284" customFormat="1" ht="15.75" customHeight="1">
      <c r="A225" s="511"/>
      <c r="B225" s="511"/>
      <c r="C225" s="511"/>
      <c r="D225" s="511"/>
      <c r="E225" s="511"/>
      <c r="H225"/>
      <c r="I225"/>
      <c r="J225"/>
      <c r="K225"/>
    </row>
    <row r="226" spans="1:11" ht="18.75" customHeight="1" thickBot="1">
      <c r="A226" s="841" t="s">
        <v>158</v>
      </c>
      <c r="B226" s="841"/>
      <c r="C226" s="841"/>
      <c r="D226" s="841"/>
      <c r="E226" s="841"/>
    </row>
    <row r="227" spans="1:11" s="575" customFormat="1" ht="37.5" customHeight="1" thickTop="1">
      <c r="A227" s="577"/>
      <c r="B227" s="579" t="s">
        <v>43</v>
      </c>
      <c r="C227" s="579" t="s">
        <v>44</v>
      </c>
      <c r="D227" s="579" t="s">
        <v>45</v>
      </c>
      <c r="E227" s="762" t="s">
        <v>579</v>
      </c>
      <c r="H227"/>
      <c r="I227"/>
      <c r="J227"/>
      <c r="K227"/>
    </row>
    <row r="228" spans="1:11" ht="21" customHeight="1">
      <c r="A228" s="243">
        <v>1</v>
      </c>
      <c r="B228" s="384" t="s">
        <v>46</v>
      </c>
      <c r="C228" s="253">
        <v>145</v>
      </c>
      <c r="D228" s="252">
        <f>C228/593*100</f>
        <v>24.451939291736931</v>
      </c>
      <c r="E228" s="252">
        <f>C228/1473413*100000</f>
        <v>9.8410968275697304</v>
      </c>
    </row>
    <row r="229" spans="1:11" ht="21" customHeight="1">
      <c r="A229" s="227">
        <v>2</v>
      </c>
      <c r="B229" s="722" t="s">
        <v>450</v>
      </c>
      <c r="C229" s="245">
        <v>46</v>
      </c>
      <c r="D229" s="252">
        <f t="shared" ref="D229:D240" si="22">C229/593*100</f>
        <v>7.75716694772344</v>
      </c>
      <c r="E229" s="252">
        <f t="shared" ref="E229:E240" si="23">C229/1473413*100000</f>
        <v>3.1220031315048802</v>
      </c>
    </row>
    <row r="230" spans="1:11" ht="21" customHeight="1">
      <c r="A230" s="243">
        <v>3</v>
      </c>
      <c r="B230" s="375" t="s">
        <v>128</v>
      </c>
      <c r="C230" s="245">
        <v>38</v>
      </c>
      <c r="D230" s="252">
        <f t="shared" si="22"/>
        <v>6.4080944350758857</v>
      </c>
      <c r="E230" s="252">
        <f t="shared" si="23"/>
        <v>2.5790460651562053</v>
      </c>
      <c r="I230" s="533"/>
    </row>
    <row r="231" spans="1:11" ht="21" customHeight="1">
      <c r="A231" s="227">
        <v>4</v>
      </c>
      <c r="B231" s="265" t="s">
        <v>136</v>
      </c>
      <c r="C231" s="245">
        <v>38</v>
      </c>
      <c r="D231" s="252">
        <f t="shared" si="22"/>
        <v>6.4080944350758857</v>
      </c>
      <c r="E231" s="252">
        <f t="shared" si="23"/>
        <v>2.5790460651562053</v>
      </c>
    </row>
    <row r="232" spans="1:11" ht="21" customHeight="1">
      <c r="A232" s="243">
        <v>5</v>
      </c>
      <c r="B232" s="274" t="s">
        <v>451</v>
      </c>
      <c r="C232" s="245">
        <v>33</v>
      </c>
      <c r="D232" s="252">
        <f t="shared" si="22"/>
        <v>5.5649241146711637</v>
      </c>
      <c r="E232" s="252">
        <f t="shared" si="23"/>
        <v>2.2396978986882834</v>
      </c>
      <c r="I232" s="284"/>
    </row>
    <row r="233" spans="1:11" ht="21" customHeight="1">
      <c r="A233" s="227">
        <v>6</v>
      </c>
      <c r="B233" s="375" t="s">
        <v>452</v>
      </c>
      <c r="C233" s="245">
        <v>31</v>
      </c>
      <c r="D233" s="252">
        <f t="shared" si="22"/>
        <v>5.2276559865092747</v>
      </c>
      <c r="E233" s="252">
        <f t="shared" si="23"/>
        <v>2.1039586321011146</v>
      </c>
      <c r="I233" s="284"/>
    </row>
    <row r="234" spans="1:11" ht="21" customHeight="1">
      <c r="A234" s="243">
        <v>7</v>
      </c>
      <c r="B234" s="375" t="s">
        <v>78</v>
      </c>
      <c r="C234" s="245">
        <v>21</v>
      </c>
      <c r="D234" s="252">
        <f t="shared" si="22"/>
        <v>3.5413153456998319</v>
      </c>
      <c r="E234" s="252">
        <f t="shared" si="23"/>
        <v>1.4252622991652713</v>
      </c>
      <c r="H234" s="533"/>
    </row>
    <row r="235" spans="1:11" ht="21" customHeight="1">
      <c r="A235" s="227">
        <v>8</v>
      </c>
      <c r="B235" s="265" t="s">
        <v>54</v>
      </c>
      <c r="C235" s="245">
        <v>20</v>
      </c>
      <c r="D235" s="252">
        <f t="shared" si="22"/>
        <v>3.3726812816188869</v>
      </c>
      <c r="E235" s="252">
        <f t="shared" si="23"/>
        <v>1.3573926658716871</v>
      </c>
    </row>
    <row r="236" spans="1:11" ht="21" customHeight="1">
      <c r="A236" s="243">
        <v>9</v>
      </c>
      <c r="B236" s="375" t="s">
        <v>51</v>
      </c>
      <c r="C236" s="245">
        <v>18</v>
      </c>
      <c r="D236" s="252">
        <f t="shared" si="22"/>
        <v>3.0354131534569984</v>
      </c>
      <c r="E236" s="252">
        <f t="shared" si="23"/>
        <v>1.2216533992845182</v>
      </c>
      <c r="H236" s="284"/>
      <c r="J236" s="533"/>
    </row>
    <row r="237" spans="1:11" ht="21" customHeight="1" thickBot="1">
      <c r="A237" s="228">
        <v>10</v>
      </c>
      <c r="B237" s="375" t="s">
        <v>50</v>
      </c>
      <c r="C237" s="245">
        <v>16</v>
      </c>
      <c r="D237" s="252">
        <f t="shared" si="22"/>
        <v>2.6981450252951094</v>
      </c>
      <c r="E237" s="252">
        <f t="shared" si="23"/>
        <v>1.0859141326973496</v>
      </c>
      <c r="H237" s="284"/>
    </row>
    <row r="238" spans="1:11" ht="21" customHeight="1" thickTop="1" thickBot="1">
      <c r="A238" s="839" t="s">
        <v>126</v>
      </c>
      <c r="B238" s="839"/>
      <c r="C238" s="251">
        <f>SUM(C228:C237)</f>
        <v>406</v>
      </c>
      <c r="D238" s="481">
        <f t="shared" si="22"/>
        <v>68.465430016863408</v>
      </c>
      <c r="E238" s="481">
        <f t="shared" si="23"/>
        <v>27.555071117195251</v>
      </c>
      <c r="J238" s="284"/>
      <c r="K238" s="575"/>
    </row>
    <row r="239" spans="1:11" s="284" customFormat="1" ht="21" customHeight="1" thickTop="1" thickBot="1">
      <c r="A239" s="839" t="s">
        <v>348</v>
      </c>
      <c r="B239" s="839"/>
      <c r="C239" s="251">
        <v>187</v>
      </c>
      <c r="D239" s="481">
        <f t="shared" si="22"/>
        <v>31.534569983136596</v>
      </c>
      <c r="E239" s="481">
        <f t="shared" si="23"/>
        <v>12.691621425900275</v>
      </c>
    </row>
    <row r="240" spans="1:11" s="533" customFormat="1" ht="24" customHeight="1" thickTop="1" thickBot="1">
      <c r="A240" s="840" t="s">
        <v>238</v>
      </c>
      <c r="B240" s="840"/>
      <c r="C240" s="572">
        <f>SUM(C238:C239)</f>
        <v>593</v>
      </c>
      <c r="D240" s="558">
        <f t="shared" si="22"/>
        <v>100</v>
      </c>
      <c r="E240" s="558">
        <f t="shared" si="23"/>
        <v>40.24669254309552</v>
      </c>
      <c r="H240"/>
      <c r="I240"/>
      <c r="J240" s="284"/>
      <c r="K240"/>
    </row>
    <row r="241" spans="1:11" ht="14.25" customHeight="1" thickTop="1">
      <c r="A241" s="232"/>
      <c r="B241" s="232"/>
      <c r="C241" s="233"/>
      <c r="D241" s="226"/>
      <c r="E241" s="234" t="s">
        <v>75</v>
      </c>
      <c r="I241" s="575"/>
    </row>
    <row r="242" spans="1:11" s="284" customFormat="1" ht="18" customHeight="1">
      <c r="A242" s="842" t="s">
        <v>467</v>
      </c>
      <c r="B242" s="842"/>
      <c r="C242" s="842"/>
      <c r="D242" s="842"/>
      <c r="E242" s="842"/>
      <c r="H242"/>
      <c r="I242"/>
      <c r="J242"/>
      <c r="K242"/>
    </row>
    <row r="243" spans="1:11" s="284" customFormat="1" ht="6.75" customHeight="1">
      <c r="A243" s="374"/>
      <c r="B243" s="374"/>
      <c r="C243" s="374"/>
      <c r="D243" s="374"/>
      <c r="E243" s="374"/>
      <c r="H243"/>
      <c r="I243"/>
      <c r="J243"/>
      <c r="K243"/>
    </row>
    <row r="244" spans="1:11" ht="11.25" customHeight="1">
      <c r="A244" s="815" t="s">
        <v>227</v>
      </c>
      <c r="B244" s="815"/>
      <c r="C244" s="815"/>
      <c r="D244" s="815"/>
      <c r="E244" s="815"/>
    </row>
    <row r="245" spans="1:11" ht="6" customHeight="1">
      <c r="A245" s="235"/>
      <c r="B245" s="235"/>
      <c r="C245" s="236"/>
      <c r="D245" s="237"/>
      <c r="E245" s="237"/>
      <c r="H245" s="575"/>
    </row>
    <row r="246" spans="1:11" ht="15.75" customHeight="1">
      <c r="A246" s="778" t="s">
        <v>132</v>
      </c>
      <c r="B246" s="778"/>
      <c r="C246" s="843">
        <v>61</v>
      </c>
      <c r="D246" s="843"/>
      <c r="E246" s="843"/>
    </row>
    <row r="247" spans="1:11" ht="38.25" customHeight="1">
      <c r="A247" s="847" t="s">
        <v>578</v>
      </c>
      <c r="B247" s="847"/>
      <c r="C247" s="847"/>
      <c r="D247" s="847"/>
      <c r="E247" s="847"/>
      <c r="J247" s="575"/>
    </row>
    <row r="248" spans="1:11" ht="18.75" customHeight="1">
      <c r="A248" s="844" t="s">
        <v>302</v>
      </c>
      <c r="B248" s="844"/>
      <c r="C248" s="268"/>
      <c r="D248" s="268"/>
      <c r="E248" s="268"/>
    </row>
    <row r="249" spans="1:11" ht="19.5" customHeight="1" thickBot="1">
      <c r="A249" s="841" t="s">
        <v>159</v>
      </c>
      <c r="B249" s="841"/>
      <c r="C249" s="841"/>
      <c r="D249" s="841"/>
      <c r="E249" s="841"/>
    </row>
    <row r="250" spans="1:11" s="575" customFormat="1" ht="33.75" customHeight="1" thickTop="1">
      <c r="A250" s="577"/>
      <c r="B250" s="578" t="s">
        <v>43</v>
      </c>
      <c r="C250" s="576" t="s">
        <v>44</v>
      </c>
      <c r="D250" s="574" t="s">
        <v>45</v>
      </c>
      <c r="E250" s="762" t="s">
        <v>579</v>
      </c>
      <c r="H250"/>
      <c r="I250"/>
      <c r="J250"/>
      <c r="K250"/>
    </row>
    <row r="251" spans="1:11" ht="21" customHeight="1">
      <c r="A251" s="243">
        <v>1</v>
      </c>
      <c r="B251" s="385" t="s">
        <v>46</v>
      </c>
      <c r="C251" s="248">
        <v>189</v>
      </c>
      <c r="D251" s="252">
        <f>C251/1126*100</f>
        <v>16.785079928952044</v>
      </c>
      <c r="E251" s="252">
        <f>C251/1359201*100000</f>
        <v>13.905228145064637</v>
      </c>
    </row>
    <row r="252" spans="1:11" ht="21" customHeight="1">
      <c r="A252" s="227">
        <v>2</v>
      </c>
      <c r="B252" s="386" t="s">
        <v>47</v>
      </c>
      <c r="C252" s="245">
        <v>120</v>
      </c>
      <c r="D252" s="252">
        <f t="shared" ref="D252:D263" si="24">C252/1126*100</f>
        <v>10.657193605683837</v>
      </c>
      <c r="E252" s="252">
        <f t="shared" ref="E252:E263" si="25">C252/1359201*100000</f>
        <v>8.8287162825807215</v>
      </c>
    </row>
    <row r="253" spans="1:11" ht="21" customHeight="1">
      <c r="A253" s="243">
        <v>3</v>
      </c>
      <c r="B253" s="722" t="s">
        <v>450</v>
      </c>
      <c r="C253" s="245">
        <v>77</v>
      </c>
      <c r="D253" s="252">
        <f t="shared" si="24"/>
        <v>6.838365896980461</v>
      </c>
      <c r="E253" s="252">
        <f t="shared" si="25"/>
        <v>5.6650929479892964</v>
      </c>
      <c r="I253" s="533"/>
    </row>
    <row r="254" spans="1:11" ht="21" customHeight="1">
      <c r="A254" s="227">
        <v>4</v>
      </c>
      <c r="B254" s="378" t="s">
        <v>54</v>
      </c>
      <c r="C254" s="245">
        <v>70</v>
      </c>
      <c r="D254" s="252">
        <f t="shared" si="24"/>
        <v>6.2166962699822381</v>
      </c>
      <c r="E254" s="252">
        <f t="shared" si="25"/>
        <v>5.1500844981720872</v>
      </c>
    </row>
    <row r="255" spans="1:11" ht="21" customHeight="1">
      <c r="A255" s="243">
        <v>5</v>
      </c>
      <c r="B255" s="378" t="s">
        <v>133</v>
      </c>
      <c r="C255" s="245">
        <v>65</v>
      </c>
      <c r="D255" s="252">
        <f t="shared" si="24"/>
        <v>5.7726465364120783</v>
      </c>
      <c r="E255" s="252">
        <f t="shared" si="25"/>
        <v>4.7822213197312244</v>
      </c>
      <c r="I255" s="284"/>
    </row>
    <row r="256" spans="1:11" ht="21" customHeight="1">
      <c r="A256" s="227">
        <v>6</v>
      </c>
      <c r="B256" s="375" t="s">
        <v>78</v>
      </c>
      <c r="C256" s="245">
        <v>60</v>
      </c>
      <c r="D256" s="252">
        <f t="shared" si="24"/>
        <v>5.3285968028419184</v>
      </c>
      <c r="E256" s="252">
        <f t="shared" si="25"/>
        <v>4.4143581412903607</v>
      </c>
      <c r="I256" s="284"/>
    </row>
    <row r="257" spans="1:11" ht="21" customHeight="1">
      <c r="A257" s="243">
        <v>7</v>
      </c>
      <c r="B257" s="274" t="s">
        <v>451</v>
      </c>
      <c r="C257" s="245">
        <v>54</v>
      </c>
      <c r="D257" s="252">
        <f t="shared" si="24"/>
        <v>4.7957371225577266</v>
      </c>
      <c r="E257" s="252">
        <f t="shared" si="25"/>
        <v>3.9729223271613248</v>
      </c>
      <c r="H257" s="533"/>
    </row>
    <row r="258" spans="1:11" ht="21" customHeight="1">
      <c r="A258" s="227">
        <v>8</v>
      </c>
      <c r="B258" s="378" t="s">
        <v>59</v>
      </c>
      <c r="C258" s="245">
        <v>50</v>
      </c>
      <c r="D258" s="252">
        <f t="shared" si="24"/>
        <v>4.4404973357015987</v>
      </c>
      <c r="E258" s="252">
        <f t="shared" si="25"/>
        <v>3.6786317844086338</v>
      </c>
      <c r="I258" s="575"/>
    </row>
    <row r="259" spans="1:11" ht="21" customHeight="1">
      <c r="A259" s="243">
        <v>9</v>
      </c>
      <c r="B259" s="378" t="s">
        <v>57</v>
      </c>
      <c r="C259" s="245">
        <v>44</v>
      </c>
      <c r="D259" s="252">
        <f t="shared" si="24"/>
        <v>3.9076376554174073</v>
      </c>
      <c r="E259" s="252">
        <f t="shared" si="25"/>
        <v>3.2371959702795978</v>
      </c>
      <c r="H259" s="284"/>
      <c r="J259" s="533"/>
    </row>
    <row r="260" spans="1:11" ht="21" customHeight="1" thickBot="1">
      <c r="A260" s="228">
        <v>10</v>
      </c>
      <c r="B260" s="378" t="s">
        <v>50</v>
      </c>
      <c r="C260" s="245">
        <v>34</v>
      </c>
      <c r="D260" s="252">
        <f t="shared" si="24"/>
        <v>3.0195381882770871</v>
      </c>
      <c r="E260" s="252">
        <f t="shared" si="25"/>
        <v>2.5014696133978713</v>
      </c>
      <c r="H260" s="284"/>
      <c r="K260" s="533"/>
    </row>
    <row r="261" spans="1:11" ht="21" customHeight="1" thickTop="1" thickBot="1">
      <c r="A261" s="839" t="s">
        <v>126</v>
      </c>
      <c r="B261" s="839"/>
      <c r="C261" s="251">
        <f>SUM(C251:C260)</f>
        <v>763</v>
      </c>
      <c r="D261" s="481">
        <f t="shared" si="24"/>
        <v>67.761989342806402</v>
      </c>
      <c r="E261" s="481">
        <f t="shared" si="25"/>
        <v>56.135921030075757</v>
      </c>
      <c r="J261" s="284"/>
    </row>
    <row r="262" spans="1:11" s="284" customFormat="1" ht="21" customHeight="1" thickTop="1" thickBot="1">
      <c r="A262" s="839" t="s">
        <v>348</v>
      </c>
      <c r="B262" s="839"/>
      <c r="C262" s="251">
        <v>363</v>
      </c>
      <c r="D262" s="481">
        <f t="shared" si="24"/>
        <v>32.238010657193605</v>
      </c>
      <c r="E262" s="481">
        <f t="shared" si="25"/>
        <v>26.706866754806683</v>
      </c>
    </row>
    <row r="263" spans="1:11" s="533" customFormat="1" ht="21" customHeight="1" thickTop="1" thickBot="1">
      <c r="A263" s="840" t="s">
        <v>238</v>
      </c>
      <c r="B263" s="840"/>
      <c r="C263" s="550">
        <f>SUM(C261:C262)</f>
        <v>1126</v>
      </c>
      <c r="D263" s="558">
        <f t="shared" si="24"/>
        <v>100</v>
      </c>
      <c r="E263" s="558">
        <f t="shared" si="25"/>
        <v>82.842787784882447</v>
      </c>
      <c r="H263" s="575"/>
      <c r="I263"/>
      <c r="J263" s="284"/>
      <c r="K263" s="284"/>
    </row>
    <row r="264" spans="1:11" ht="9.75" customHeight="1" thickTop="1">
      <c r="A264" s="229"/>
      <c r="B264" s="229"/>
      <c r="C264" s="249"/>
      <c r="D264" s="250"/>
      <c r="E264" s="249"/>
      <c r="K264" s="284"/>
    </row>
    <row r="265" spans="1:11" s="284" customFormat="1" ht="23.25" customHeight="1">
      <c r="A265" s="842" t="s">
        <v>468</v>
      </c>
      <c r="B265" s="842"/>
      <c r="C265" s="842"/>
      <c r="D265" s="842"/>
      <c r="E265" s="842"/>
      <c r="H265"/>
      <c r="I265"/>
      <c r="J265" s="575"/>
      <c r="K265"/>
    </row>
    <row r="266" spans="1:11" s="284" customFormat="1" ht="15.75" customHeight="1">
      <c r="A266" s="511"/>
      <c r="B266" s="511"/>
      <c r="C266" s="511"/>
      <c r="D266" s="511"/>
      <c r="E266" s="511"/>
      <c r="H266"/>
      <c r="I266"/>
      <c r="J266"/>
      <c r="K266"/>
    </row>
    <row r="267" spans="1:11" ht="26.25" customHeight="1" thickBot="1">
      <c r="A267" s="841" t="s">
        <v>160</v>
      </c>
      <c r="B267" s="841"/>
      <c r="C267" s="841"/>
      <c r="D267" s="841"/>
      <c r="E267" s="841"/>
    </row>
    <row r="268" spans="1:11" s="575" customFormat="1" ht="37.5" customHeight="1" thickTop="1">
      <c r="A268" s="577"/>
      <c r="B268" s="579" t="s">
        <v>43</v>
      </c>
      <c r="C268" s="576" t="s">
        <v>44</v>
      </c>
      <c r="D268" s="574" t="s">
        <v>45</v>
      </c>
      <c r="E268" s="762" t="s">
        <v>579</v>
      </c>
      <c r="H268"/>
      <c r="I268"/>
      <c r="J268"/>
      <c r="K268"/>
    </row>
    <row r="269" spans="1:11" ht="21" customHeight="1">
      <c r="A269" s="243">
        <v>1</v>
      </c>
      <c r="B269" s="387" t="s">
        <v>46</v>
      </c>
      <c r="C269" s="248">
        <v>90</v>
      </c>
      <c r="D269" s="252">
        <f>C269/721*100</f>
        <v>12.482662968099861</v>
      </c>
      <c r="E269" s="252">
        <f>C269/1192445*100000</f>
        <v>7.5475179148723841</v>
      </c>
    </row>
    <row r="270" spans="1:11" ht="21" customHeight="1">
      <c r="A270" s="227">
        <v>2</v>
      </c>
      <c r="B270" s="386" t="s">
        <v>47</v>
      </c>
      <c r="C270" s="245">
        <v>80</v>
      </c>
      <c r="D270" s="252">
        <f t="shared" ref="D270:D281" si="26">C270/721*100</f>
        <v>11.095700416088766</v>
      </c>
      <c r="E270" s="252">
        <f t="shared" ref="E270:E281" si="27">C270/1192445*100000</f>
        <v>6.7089048132198972</v>
      </c>
    </row>
    <row r="271" spans="1:11" ht="21" customHeight="1">
      <c r="A271" s="243">
        <v>3</v>
      </c>
      <c r="B271" s="378" t="s">
        <v>78</v>
      </c>
      <c r="C271" s="245">
        <v>67</v>
      </c>
      <c r="D271" s="252">
        <f t="shared" si="26"/>
        <v>9.2926490984743406</v>
      </c>
      <c r="E271" s="252">
        <f t="shared" si="27"/>
        <v>5.6187077810716639</v>
      </c>
      <c r="I271" s="533"/>
      <c r="K271" s="575"/>
    </row>
    <row r="272" spans="1:11" ht="21" customHeight="1">
      <c r="A272" s="227">
        <v>4</v>
      </c>
      <c r="B272" s="386" t="s">
        <v>54</v>
      </c>
      <c r="C272" s="245">
        <v>53</v>
      </c>
      <c r="D272" s="252">
        <f t="shared" si="26"/>
        <v>7.3509015256588066</v>
      </c>
      <c r="E272" s="252">
        <f t="shared" si="27"/>
        <v>4.4446494387581819</v>
      </c>
    </row>
    <row r="273" spans="1:11" ht="21" customHeight="1">
      <c r="A273" s="243">
        <v>5</v>
      </c>
      <c r="B273" s="722" t="s">
        <v>450</v>
      </c>
      <c r="C273" s="245">
        <v>50</v>
      </c>
      <c r="D273" s="252">
        <f t="shared" si="26"/>
        <v>6.9348127600554781</v>
      </c>
      <c r="E273" s="252">
        <f t="shared" si="27"/>
        <v>4.1930655082624355</v>
      </c>
      <c r="I273" s="284"/>
    </row>
    <row r="274" spans="1:11" ht="21" customHeight="1">
      <c r="A274" s="227">
        <v>6</v>
      </c>
      <c r="B274" s="375" t="s">
        <v>452</v>
      </c>
      <c r="C274" s="245">
        <v>39</v>
      </c>
      <c r="D274" s="252">
        <f t="shared" si="26"/>
        <v>5.4091539528432726</v>
      </c>
      <c r="E274" s="252">
        <f t="shared" si="27"/>
        <v>3.2705910964446998</v>
      </c>
      <c r="I274" s="284"/>
    </row>
    <row r="275" spans="1:11" ht="21" customHeight="1">
      <c r="A275" s="243">
        <v>7</v>
      </c>
      <c r="B275" s="274" t="s">
        <v>451</v>
      </c>
      <c r="C275" s="245">
        <v>30</v>
      </c>
      <c r="D275" s="252">
        <f t="shared" si="26"/>
        <v>4.160887656033287</v>
      </c>
      <c r="E275" s="252">
        <f t="shared" si="27"/>
        <v>2.5158393049574612</v>
      </c>
      <c r="H275" s="533"/>
      <c r="J275" s="284"/>
    </row>
    <row r="276" spans="1:11" ht="21" customHeight="1">
      <c r="A276" s="227">
        <v>8</v>
      </c>
      <c r="B276" s="378" t="s">
        <v>57</v>
      </c>
      <c r="C276" s="245">
        <v>29</v>
      </c>
      <c r="D276" s="252">
        <f t="shared" si="26"/>
        <v>4.0221914008321775</v>
      </c>
      <c r="E276" s="252">
        <f t="shared" si="27"/>
        <v>2.4319779947922124</v>
      </c>
      <c r="J276" s="284"/>
    </row>
    <row r="277" spans="1:11" ht="21" customHeight="1">
      <c r="A277" s="243">
        <v>9</v>
      </c>
      <c r="B277" s="378" t="s">
        <v>133</v>
      </c>
      <c r="C277" s="245">
        <v>26</v>
      </c>
      <c r="D277" s="252">
        <f t="shared" si="26"/>
        <v>3.6061026352288486</v>
      </c>
      <c r="E277" s="252">
        <f t="shared" si="27"/>
        <v>2.1803940642964665</v>
      </c>
      <c r="H277" s="284"/>
    </row>
    <row r="278" spans="1:11" ht="21" customHeight="1" thickBot="1">
      <c r="A278" s="228">
        <v>10</v>
      </c>
      <c r="B278" s="375" t="s">
        <v>51</v>
      </c>
      <c r="C278" s="245">
        <v>20</v>
      </c>
      <c r="D278" s="252">
        <f t="shared" si="26"/>
        <v>2.7739251040221915</v>
      </c>
      <c r="E278" s="252">
        <f t="shared" si="27"/>
        <v>1.6772262033049743</v>
      </c>
      <c r="H278" s="284"/>
    </row>
    <row r="279" spans="1:11" ht="21" customHeight="1" thickTop="1" thickBot="1">
      <c r="A279" s="839" t="s">
        <v>126</v>
      </c>
      <c r="B279" s="839"/>
      <c r="C279" s="251">
        <f>SUM(C269:C278)</f>
        <v>484</v>
      </c>
      <c r="D279" s="481">
        <f t="shared" si="26"/>
        <v>67.128987517337038</v>
      </c>
      <c r="E279" s="481">
        <f t="shared" si="27"/>
        <v>40.588874119980375</v>
      </c>
    </row>
    <row r="280" spans="1:11" s="284" customFormat="1" ht="21" customHeight="1" thickTop="1" thickBot="1">
      <c r="A280" s="839" t="s">
        <v>348</v>
      </c>
      <c r="B280" s="839"/>
      <c r="C280" s="251">
        <v>237</v>
      </c>
      <c r="D280" s="481">
        <f t="shared" si="26"/>
        <v>32.871012482662969</v>
      </c>
      <c r="E280" s="481">
        <f t="shared" si="27"/>
        <v>19.875130509163945</v>
      </c>
    </row>
    <row r="281" spans="1:11" s="533" customFormat="1" ht="21" customHeight="1" thickTop="1" thickBot="1">
      <c r="A281" s="840" t="s">
        <v>238</v>
      </c>
      <c r="B281" s="840"/>
      <c r="C281" s="572">
        <f>SUM(C279:C280)</f>
        <v>721</v>
      </c>
      <c r="D281" s="558">
        <f t="shared" si="26"/>
        <v>100</v>
      </c>
      <c r="E281" s="558">
        <f t="shared" si="27"/>
        <v>60.464004629144327</v>
      </c>
      <c r="H281"/>
      <c r="I281"/>
      <c r="J281"/>
      <c r="K281"/>
    </row>
    <row r="282" spans="1:11" ht="16.5" customHeight="1" thickTop="1">
      <c r="A282" s="240"/>
      <c r="B282" s="240"/>
      <c r="C282" s="233"/>
      <c r="D282" s="226"/>
      <c r="E282" s="234" t="s">
        <v>75</v>
      </c>
      <c r="I282" s="575"/>
    </row>
    <row r="283" spans="1:11" s="284" customFormat="1" ht="15.75" customHeight="1">
      <c r="A283" s="842" t="s">
        <v>469</v>
      </c>
      <c r="B283" s="842"/>
      <c r="C283" s="842"/>
      <c r="D283" s="842"/>
      <c r="E283" s="842"/>
      <c r="H283"/>
      <c r="I283"/>
      <c r="J283"/>
      <c r="K283"/>
    </row>
    <row r="284" spans="1:11" s="284" customFormat="1" ht="6.75" customHeight="1">
      <c r="A284" s="374"/>
      <c r="B284" s="374"/>
      <c r="C284" s="374"/>
      <c r="D284" s="374"/>
      <c r="E284" s="374"/>
      <c r="H284"/>
      <c r="I284"/>
      <c r="J284" s="575"/>
      <c r="K284" s="533"/>
    </row>
    <row r="285" spans="1:11" ht="14.25" customHeight="1">
      <c r="A285" s="815" t="s">
        <v>227</v>
      </c>
      <c r="B285" s="815"/>
      <c r="C285" s="815"/>
      <c r="D285" s="815"/>
      <c r="E285" s="815"/>
    </row>
    <row r="286" spans="1:11" ht="9" customHeight="1">
      <c r="A286" s="235"/>
      <c r="B286" s="235"/>
      <c r="C286" s="236"/>
      <c r="D286" s="237"/>
      <c r="E286" s="237"/>
      <c r="H286" s="575"/>
      <c r="K286" s="284"/>
    </row>
    <row r="287" spans="1:11" ht="13.5" customHeight="1">
      <c r="A287" s="778" t="s">
        <v>132</v>
      </c>
      <c r="B287" s="778"/>
      <c r="C287" s="843">
        <v>62</v>
      </c>
      <c r="D287" s="843"/>
      <c r="E287" s="843"/>
      <c r="K287" s="284"/>
    </row>
    <row r="288" spans="1:11" ht="39" customHeight="1">
      <c r="A288" s="847" t="s">
        <v>578</v>
      </c>
      <c r="B288" s="847"/>
      <c r="C288" s="847"/>
      <c r="D288" s="847"/>
      <c r="E288" s="847"/>
    </row>
    <row r="289" spans="1:11" ht="21" customHeight="1">
      <c r="A289" s="844" t="s">
        <v>302</v>
      </c>
      <c r="B289" s="844"/>
      <c r="C289" s="268"/>
      <c r="D289" s="268"/>
      <c r="E289" s="268"/>
      <c r="K289" s="575"/>
    </row>
    <row r="290" spans="1:11" ht="22.5" customHeight="1" thickBot="1">
      <c r="A290" s="841" t="s">
        <v>161</v>
      </c>
      <c r="B290" s="841"/>
      <c r="C290" s="841"/>
      <c r="D290" s="841"/>
      <c r="E290" s="841"/>
    </row>
    <row r="291" spans="1:11" s="575" customFormat="1" ht="37.5" customHeight="1" thickTop="1">
      <c r="A291" s="577"/>
      <c r="B291" s="578" t="s">
        <v>43</v>
      </c>
      <c r="C291" s="578" t="s">
        <v>44</v>
      </c>
      <c r="D291" s="579" t="s">
        <v>45</v>
      </c>
      <c r="E291" s="762" t="s">
        <v>579</v>
      </c>
      <c r="H291"/>
      <c r="I291"/>
      <c r="J291"/>
      <c r="K291"/>
    </row>
    <row r="292" spans="1:11" ht="21" customHeight="1">
      <c r="A292" s="243">
        <v>1</v>
      </c>
      <c r="B292" s="379" t="s">
        <v>46</v>
      </c>
      <c r="C292" s="248">
        <v>57</v>
      </c>
      <c r="D292" s="252">
        <f>C292/379*100</f>
        <v>15.03957783641161</v>
      </c>
      <c r="E292" s="252">
        <f>C292/752176*100000</f>
        <v>7.5780136563782943</v>
      </c>
    </row>
    <row r="293" spans="1:11" ht="21" customHeight="1">
      <c r="A293" s="227">
        <v>2</v>
      </c>
      <c r="B293" s="388" t="s">
        <v>47</v>
      </c>
      <c r="C293" s="245">
        <v>38</v>
      </c>
      <c r="D293" s="252">
        <f t="shared" ref="D293:D304" si="28">C293/379*100</f>
        <v>10.026385224274406</v>
      </c>
      <c r="E293" s="252">
        <f t="shared" ref="E293:E304" si="29">C293/752176*100000</f>
        <v>5.0520091042521962</v>
      </c>
    </row>
    <row r="294" spans="1:11" ht="21" customHeight="1">
      <c r="A294" s="243">
        <v>3</v>
      </c>
      <c r="B294" s="378" t="s">
        <v>78</v>
      </c>
      <c r="C294" s="245">
        <v>36</v>
      </c>
      <c r="D294" s="252">
        <f t="shared" si="28"/>
        <v>9.4986807387862786</v>
      </c>
      <c r="E294" s="252">
        <f t="shared" si="29"/>
        <v>4.7861138882389227</v>
      </c>
      <c r="I294" s="533"/>
    </row>
    <row r="295" spans="1:11" ht="21" customHeight="1">
      <c r="A295" s="227">
        <v>4</v>
      </c>
      <c r="B295" s="378" t="s">
        <v>54</v>
      </c>
      <c r="C295" s="245">
        <v>31</v>
      </c>
      <c r="D295" s="252">
        <f t="shared" si="28"/>
        <v>8.1794195250659634</v>
      </c>
      <c r="E295" s="252">
        <f t="shared" si="29"/>
        <v>4.121375848205739</v>
      </c>
    </row>
    <row r="296" spans="1:11" ht="21" customHeight="1">
      <c r="A296" s="243">
        <v>5</v>
      </c>
      <c r="B296" s="722" t="s">
        <v>450</v>
      </c>
      <c r="C296" s="245">
        <v>29</v>
      </c>
      <c r="D296" s="252">
        <f t="shared" si="28"/>
        <v>7.6517150395778364</v>
      </c>
      <c r="E296" s="252">
        <f t="shared" si="29"/>
        <v>3.855480632192466</v>
      </c>
      <c r="I296" s="284"/>
      <c r="J296" s="533"/>
    </row>
    <row r="297" spans="1:11" ht="21" customHeight="1">
      <c r="A297" s="227">
        <v>6</v>
      </c>
      <c r="B297" s="274" t="s">
        <v>451</v>
      </c>
      <c r="C297" s="245">
        <v>17</v>
      </c>
      <c r="D297" s="252">
        <f t="shared" si="28"/>
        <v>4.4854881266490763</v>
      </c>
      <c r="E297" s="252">
        <f t="shared" si="29"/>
        <v>2.2601093361128246</v>
      </c>
      <c r="I297" s="284"/>
    </row>
    <row r="298" spans="1:11" ht="21" customHeight="1">
      <c r="A298" s="243">
        <v>7</v>
      </c>
      <c r="B298" s="375" t="s">
        <v>452</v>
      </c>
      <c r="C298" s="245">
        <v>15</v>
      </c>
      <c r="D298" s="252">
        <f t="shared" si="28"/>
        <v>3.9577836411609502</v>
      </c>
      <c r="E298" s="252">
        <f t="shared" si="29"/>
        <v>1.9942141200995513</v>
      </c>
      <c r="H298" s="533"/>
      <c r="J298" s="284"/>
    </row>
    <row r="299" spans="1:11" ht="21" customHeight="1">
      <c r="A299" s="227">
        <v>8</v>
      </c>
      <c r="B299" s="378" t="s">
        <v>55</v>
      </c>
      <c r="C299" s="245">
        <v>13</v>
      </c>
      <c r="D299" s="252">
        <f t="shared" si="28"/>
        <v>3.4300791556728232</v>
      </c>
      <c r="E299" s="252">
        <f t="shared" si="29"/>
        <v>1.7283189040862779</v>
      </c>
      <c r="I299" s="575"/>
      <c r="J299" s="284"/>
    </row>
    <row r="300" spans="1:11" ht="21" customHeight="1">
      <c r="A300" s="243">
        <v>9</v>
      </c>
      <c r="B300" s="378" t="s">
        <v>50</v>
      </c>
      <c r="C300" s="245">
        <v>12</v>
      </c>
      <c r="D300" s="252">
        <f t="shared" si="28"/>
        <v>3.1662269129287601</v>
      </c>
      <c r="E300" s="252">
        <f t="shared" si="29"/>
        <v>1.5953712960796409</v>
      </c>
      <c r="H300" s="284"/>
    </row>
    <row r="301" spans="1:11" ht="21" customHeight="1" thickBot="1">
      <c r="A301" s="228">
        <v>10</v>
      </c>
      <c r="B301" s="375" t="s">
        <v>59</v>
      </c>
      <c r="C301" s="245">
        <v>10</v>
      </c>
      <c r="D301" s="252">
        <f t="shared" si="28"/>
        <v>2.6385224274406331</v>
      </c>
      <c r="E301" s="252">
        <f t="shared" si="29"/>
        <v>1.3294760800663674</v>
      </c>
      <c r="H301" s="284"/>
      <c r="J301" s="575"/>
      <c r="K301" s="533"/>
    </row>
    <row r="302" spans="1:11" ht="21" customHeight="1" thickTop="1" thickBot="1">
      <c r="A302" s="839" t="s">
        <v>126</v>
      </c>
      <c r="B302" s="839"/>
      <c r="C302" s="251">
        <f>SUM(C292:C301)</f>
        <v>258</v>
      </c>
      <c r="D302" s="481">
        <f t="shared" si="28"/>
        <v>68.073878627968341</v>
      </c>
      <c r="E302" s="481">
        <f t="shared" si="29"/>
        <v>34.300482865712276</v>
      </c>
    </row>
    <row r="303" spans="1:11" s="284" customFormat="1" ht="21" customHeight="1" thickTop="1" thickBot="1">
      <c r="A303" s="839" t="s">
        <v>348</v>
      </c>
      <c r="B303" s="839"/>
      <c r="C303" s="251">
        <v>121</v>
      </c>
      <c r="D303" s="481">
        <f t="shared" si="28"/>
        <v>31.926121372031663</v>
      </c>
      <c r="E303" s="481">
        <f t="shared" si="29"/>
        <v>16.086660568803044</v>
      </c>
    </row>
    <row r="304" spans="1:11" s="533" customFormat="1" ht="21" customHeight="1" thickTop="1" thickBot="1">
      <c r="A304" s="840" t="s">
        <v>238</v>
      </c>
      <c r="B304" s="840"/>
      <c r="C304" s="572">
        <f>SUM(C302:C303)</f>
        <v>379</v>
      </c>
      <c r="D304" s="558">
        <f t="shared" si="28"/>
        <v>100</v>
      </c>
      <c r="E304" s="558">
        <f t="shared" si="29"/>
        <v>50.38714343451533</v>
      </c>
      <c r="H304" s="575"/>
      <c r="I304"/>
      <c r="J304"/>
      <c r="K304" s="284"/>
    </row>
    <row r="305" spans="1:11" ht="8.25" customHeight="1" thickTop="1">
      <c r="A305" s="238"/>
      <c r="B305" s="238"/>
      <c r="C305" s="282"/>
      <c r="D305" s="226"/>
      <c r="E305" s="226"/>
      <c r="K305" s="284"/>
    </row>
    <row r="306" spans="1:11" s="284" customFormat="1" ht="18.75" customHeight="1">
      <c r="A306" s="842" t="s">
        <v>470</v>
      </c>
      <c r="B306" s="842"/>
      <c r="C306" s="842"/>
      <c r="D306" s="842"/>
      <c r="E306" s="842"/>
      <c r="H306"/>
      <c r="I306"/>
      <c r="J306"/>
      <c r="K306"/>
    </row>
    <row r="307" spans="1:11" s="284" customFormat="1" ht="16.5" customHeight="1">
      <c r="A307" s="511"/>
      <c r="B307" s="511"/>
      <c r="C307" s="511"/>
      <c r="D307" s="511"/>
      <c r="E307" s="511"/>
      <c r="H307"/>
      <c r="I307"/>
      <c r="J307"/>
      <c r="K307"/>
    </row>
    <row r="308" spans="1:11" ht="24.75" customHeight="1" thickBot="1">
      <c r="A308" s="841" t="s">
        <v>162</v>
      </c>
      <c r="B308" s="841"/>
      <c r="C308" s="841"/>
      <c r="D308" s="841"/>
      <c r="E308" s="841"/>
    </row>
    <row r="309" spans="1:11" s="575" customFormat="1" ht="37.5" customHeight="1" thickTop="1">
      <c r="A309" s="577"/>
      <c r="B309" s="579" t="s">
        <v>43</v>
      </c>
      <c r="C309" s="578" t="s">
        <v>44</v>
      </c>
      <c r="D309" s="579" t="s">
        <v>45</v>
      </c>
      <c r="E309" s="762" t="s">
        <v>579</v>
      </c>
      <c r="H309"/>
      <c r="I309"/>
      <c r="J309"/>
      <c r="K309"/>
    </row>
    <row r="310" spans="1:11" ht="21" customHeight="1">
      <c r="A310" s="243">
        <v>1</v>
      </c>
      <c r="B310" s="388" t="s">
        <v>47</v>
      </c>
      <c r="C310" s="248">
        <v>145</v>
      </c>
      <c r="D310" s="252">
        <f>C310/1216*100</f>
        <v>11.924342105263158</v>
      </c>
      <c r="E310" s="252">
        <f>C310/1935161*100000</f>
        <v>7.4929166100391651</v>
      </c>
    </row>
    <row r="311" spans="1:11" ht="21" customHeight="1">
      <c r="A311" s="227">
        <v>2</v>
      </c>
      <c r="B311" s="378" t="s">
        <v>46</v>
      </c>
      <c r="C311" s="245">
        <v>143</v>
      </c>
      <c r="D311" s="252">
        <f t="shared" ref="D311:D322" si="30">C311/1216*100</f>
        <v>11.759868421052632</v>
      </c>
      <c r="E311" s="252">
        <f t="shared" ref="E311:E322" si="31">C311/1935161*100000</f>
        <v>7.3895660361075901</v>
      </c>
    </row>
    <row r="312" spans="1:11" ht="21" customHeight="1">
      <c r="A312" s="243">
        <v>3</v>
      </c>
      <c r="B312" s="274" t="s">
        <v>451</v>
      </c>
      <c r="C312" s="245">
        <v>108</v>
      </c>
      <c r="D312" s="252">
        <f t="shared" si="30"/>
        <v>8.8815789473684212</v>
      </c>
      <c r="E312" s="252">
        <f t="shared" si="31"/>
        <v>5.5809309923050332</v>
      </c>
      <c r="I312" s="533"/>
    </row>
    <row r="313" spans="1:11" ht="21" customHeight="1">
      <c r="A313" s="227">
        <v>4</v>
      </c>
      <c r="B313" s="388" t="s">
        <v>54</v>
      </c>
      <c r="C313" s="245">
        <v>101</v>
      </c>
      <c r="D313" s="252">
        <f t="shared" si="30"/>
        <v>8.3059210526315788</v>
      </c>
      <c r="E313" s="252">
        <f t="shared" si="31"/>
        <v>5.2192039835445216</v>
      </c>
      <c r="K313" s="533"/>
    </row>
    <row r="314" spans="1:11" ht="21" customHeight="1">
      <c r="A314" s="243">
        <v>5</v>
      </c>
      <c r="B314" s="722" t="s">
        <v>450</v>
      </c>
      <c r="C314" s="245">
        <v>75</v>
      </c>
      <c r="D314" s="252">
        <f t="shared" si="30"/>
        <v>6.1677631578947363</v>
      </c>
      <c r="E314" s="252">
        <f t="shared" si="31"/>
        <v>3.8756465224340508</v>
      </c>
      <c r="I314" s="284"/>
      <c r="J314" s="533"/>
    </row>
    <row r="315" spans="1:11" ht="21" customHeight="1">
      <c r="A315" s="227">
        <v>6</v>
      </c>
      <c r="B315" s="378" t="s">
        <v>78</v>
      </c>
      <c r="C315" s="245">
        <v>73</v>
      </c>
      <c r="D315" s="252">
        <f t="shared" si="30"/>
        <v>6.0032894736842106</v>
      </c>
      <c r="E315" s="252">
        <f t="shared" si="31"/>
        <v>3.7722959485024758</v>
      </c>
      <c r="I315" s="284"/>
      <c r="K315" s="284"/>
    </row>
    <row r="316" spans="1:11" ht="21" customHeight="1">
      <c r="A316" s="243">
        <v>7</v>
      </c>
      <c r="B316" s="375" t="s">
        <v>452</v>
      </c>
      <c r="C316" s="245">
        <v>43</v>
      </c>
      <c r="D316" s="252">
        <f t="shared" si="30"/>
        <v>3.5361842105263155</v>
      </c>
      <c r="E316" s="252">
        <f t="shared" si="31"/>
        <v>2.2220373395288555</v>
      </c>
      <c r="H316" s="533"/>
      <c r="J316" s="284"/>
    </row>
    <row r="317" spans="1:11" ht="21" customHeight="1">
      <c r="A317" s="227">
        <v>8</v>
      </c>
      <c r="B317" s="378" t="s">
        <v>128</v>
      </c>
      <c r="C317" s="245">
        <v>39</v>
      </c>
      <c r="D317" s="252">
        <f t="shared" si="30"/>
        <v>3.2072368421052633</v>
      </c>
      <c r="E317" s="252">
        <f t="shared" si="31"/>
        <v>2.0153361916657064</v>
      </c>
      <c r="J317" s="284"/>
      <c r="K317" s="575"/>
    </row>
    <row r="318" spans="1:11" ht="21" customHeight="1">
      <c r="A318" s="243">
        <v>9</v>
      </c>
      <c r="B318" s="378" t="s">
        <v>198</v>
      </c>
      <c r="C318" s="245">
        <v>39</v>
      </c>
      <c r="D318" s="252">
        <f t="shared" si="30"/>
        <v>3.2072368421052633</v>
      </c>
      <c r="E318" s="252">
        <f t="shared" si="31"/>
        <v>2.0153361916657064</v>
      </c>
      <c r="H318" s="284"/>
    </row>
    <row r="319" spans="1:11" ht="21" customHeight="1" thickBot="1">
      <c r="A319" s="228">
        <v>10</v>
      </c>
      <c r="B319" s="378" t="s">
        <v>60</v>
      </c>
      <c r="C319" s="245">
        <v>35</v>
      </c>
      <c r="D319" s="252">
        <f t="shared" si="30"/>
        <v>2.8782894736842106</v>
      </c>
      <c r="E319" s="252">
        <f t="shared" si="31"/>
        <v>1.8086350438025569</v>
      </c>
      <c r="H319" s="284"/>
    </row>
    <row r="320" spans="1:11" ht="21" customHeight="1" thickTop="1" thickBot="1">
      <c r="A320" s="839" t="s">
        <v>126</v>
      </c>
      <c r="B320" s="839"/>
      <c r="C320" s="251">
        <f>SUM(C310:C319)</f>
        <v>801</v>
      </c>
      <c r="D320" s="481">
        <f t="shared" si="30"/>
        <v>65.87171052631578</v>
      </c>
      <c r="E320" s="481">
        <f t="shared" si="31"/>
        <v>41.391904859595662</v>
      </c>
    </row>
    <row r="321" spans="1:11" s="284" customFormat="1" ht="21" customHeight="1" thickTop="1" thickBot="1">
      <c r="A321" s="839" t="s">
        <v>348</v>
      </c>
      <c r="B321" s="839"/>
      <c r="C321" s="251">
        <v>415</v>
      </c>
      <c r="D321" s="481">
        <f t="shared" si="30"/>
        <v>34.128289473684212</v>
      </c>
      <c r="E321" s="481">
        <f t="shared" si="31"/>
        <v>21.445244090801747</v>
      </c>
    </row>
    <row r="322" spans="1:11" s="533" customFormat="1" ht="21" customHeight="1" thickTop="1" thickBot="1">
      <c r="A322" s="840" t="s">
        <v>238</v>
      </c>
      <c r="B322" s="840"/>
      <c r="C322" s="550">
        <f>SUM(C320:C321)</f>
        <v>1216</v>
      </c>
      <c r="D322" s="558">
        <f t="shared" si="30"/>
        <v>100</v>
      </c>
      <c r="E322" s="558">
        <f t="shared" si="31"/>
        <v>62.837148950397413</v>
      </c>
      <c r="H322"/>
      <c r="I322"/>
      <c r="J322"/>
      <c r="K322"/>
    </row>
    <row r="323" spans="1:11" ht="15.75" thickTop="1">
      <c r="A323" s="232"/>
      <c r="B323" s="232"/>
      <c r="C323" s="233"/>
      <c r="D323" s="226"/>
      <c r="E323" s="234" t="s">
        <v>75</v>
      </c>
      <c r="I323" s="575"/>
    </row>
    <row r="324" spans="1:11" s="284" customFormat="1" ht="18" customHeight="1">
      <c r="A324" s="842" t="s">
        <v>471</v>
      </c>
      <c r="B324" s="842"/>
      <c r="C324" s="842"/>
      <c r="D324" s="842"/>
      <c r="E324" s="842"/>
      <c r="H324"/>
      <c r="I324"/>
      <c r="J324"/>
      <c r="K324"/>
    </row>
    <row r="325" spans="1:11" s="284" customFormat="1" ht="7.5" customHeight="1">
      <c r="A325" s="374"/>
      <c r="B325" s="374"/>
      <c r="C325" s="374"/>
      <c r="D325" s="374"/>
      <c r="E325" s="374"/>
      <c r="H325"/>
      <c r="I325"/>
      <c r="J325" s="575"/>
      <c r="K325"/>
    </row>
    <row r="326" spans="1:11" ht="14.25" customHeight="1">
      <c r="A326" s="815" t="s">
        <v>227</v>
      </c>
      <c r="B326" s="815"/>
      <c r="C326" s="815"/>
      <c r="D326" s="815"/>
      <c r="E326" s="815"/>
    </row>
    <row r="327" spans="1:11" ht="4.5" customHeight="1">
      <c r="A327" s="235"/>
      <c r="B327" s="235"/>
      <c r="C327" s="236"/>
      <c r="D327" s="237"/>
      <c r="E327" s="237"/>
      <c r="H327" s="575"/>
    </row>
    <row r="328" spans="1:11" ht="16.5" customHeight="1">
      <c r="A328" s="778" t="s">
        <v>132</v>
      </c>
      <c r="B328" s="778"/>
      <c r="C328" s="843">
        <v>63</v>
      </c>
      <c r="D328" s="843"/>
      <c r="E328" s="843"/>
      <c r="K328" s="489"/>
    </row>
    <row r="329" spans="1:11" ht="34.5" customHeight="1">
      <c r="A329" s="847" t="s">
        <v>578</v>
      </c>
      <c r="B329" s="847"/>
      <c r="C329" s="847"/>
      <c r="D329" s="847"/>
      <c r="E329" s="847"/>
    </row>
    <row r="330" spans="1:11" ht="20.25" customHeight="1">
      <c r="A330" s="844" t="s">
        <v>302</v>
      </c>
      <c r="B330" s="844"/>
      <c r="C330" s="268"/>
      <c r="D330" s="268"/>
      <c r="E330" s="268"/>
      <c r="K330" s="533"/>
    </row>
    <row r="331" spans="1:11" ht="23.25" customHeight="1" thickBot="1">
      <c r="A331" s="841" t="s">
        <v>163</v>
      </c>
      <c r="B331" s="841"/>
      <c r="C331" s="841"/>
      <c r="D331" s="841"/>
      <c r="E331" s="841"/>
    </row>
    <row r="332" spans="1:11" s="575" customFormat="1" ht="37.5" customHeight="1" thickTop="1">
      <c r="A332" s="577"/>
      <c r="B332" s="579" t="s">
        <v>43</v>
      </c>
      <c r="C332" s="576" t="s">
        <v>44</v>
      </c>
      <c r="D332" s="574" t="s">
        <v>45</v>
      </c>
      <c r="E332" s="762" t="s">
        <v>579</v>
      </c>
      <c r="I332"/>
      <c r="J332"/>
      <c r="K332" s="284"/>
    </row>
    <row r="333" spans="1:11" ht="21" customHeight="1">
      <c r="A333" s="243">
        <v>1</v>
      </c>
      <c r="B333" s="388" t="s">
        <v>46</v>
      </c>
      <c r="C333" s="248">
        <v>119</v>
      </c>
      <c r="D333" s="252">
        <f>C333/605*100</f>
        <v>19.669421487603305</v>
      </c>
      <c r="E333" s="252">
        <f>C333/1027701*100000</f>
        <v>11.579243379154054</v>
      </c>
      <c r="K333" s="284"/>
    </row>
    <row r="334" spans="1:11" ht="21" customHeight="1">
      <c r="A334" s="227">
        <v>2</v>
      </c>
      <c r="B334" s="375" t="s">
        <v>54</v>
      </c>
      <c r="C334" s="245">
        <v>58</v>
      </c>
      <c r="D334" s="252">
        <f t="shared" ref="D334:D345" si="32">C334/605*100</f>
        <v>9.5867768595041323</v>
      </c>
      <c r="E334" s="252">
        <f t="shared" ref="E334:E345" si="33">C334/1027701*100000</f>
        <v>5.6436648402599587</v>
      </c>
    </row>
    <row r="335" spans="1:11" ht="21" customHeight="1">
      <c r="A335" s="243">
        <v>3</v>
      </c>
      <c r="B335" s="375" t="s">
        <v>47</v>
      </c>
      <c r="C335" s="245">
        <v>48</v>
      </c>
      <c r="D335" s="252">
        <f t="shared" si="32"/>
        <v>7.9338842975206614</v>
      </c>
      <c r="E335" s="252">
        <f t="shared" si="33"/>
        <v>4.6706191781461728</v>
      </c>
      <c r="I335" s="533"/>
    </row>
    <row r="336" spans="1:11" ht="21" customHeight="1">
      <c r="A336" s="227">
        <v>4</v>
      </c>
      <c r="B336" s="722" t="s">
        <v>450</v>
      </c>
      <c r="C336" s="245">
        <v>40</v>
      </c>
      <c r="D336" s="252">
        <f t="shared" si="32"/>
        <v>6.6115702479338845</v>
      </c>
      <c r="E336" s="252">
        <f t="shared" si="33"/>
        <v>3.8921826484551438</v>
      </c>
    </row>
    <row r="337" spans="1:11" ht="21" customHeight="1">
      <c r="A337" s="243">
        <v>5</v>
      </c>
      <c r="B337" s="274" t="s">
        <v>451</v>
      </c>
      <c r="C337" s="245">
        <v>34</v>
      </c>
      <c r="D337" s="252">
        <f t="shared" si="32"/>
        <v>5.6198347107438016</v>
      </c>
      <c r="E337" s="252">
        <f t="shared" si="33"/>
        <v>3.3083552511868723</v>
      </c>
      <c r="G337" s="284"/>
      <c r="H337" s="533"/>
    </row>
    <row r="338" spans="1:11" ht="21" customHeight="1">
      <c r="A338" s="227">
        <v>6</v>
      </c>
      <c r="B338" s="375" t="s">
        <v>452</v>
      </c>
      <c r="C338" s="245">
        <v>20</v>
      </c>
      <c r="D338" s="252">
        <f t="shared" si="32"/>
        <v>3.3057851239669422</v>
      </c>
      <c r="E338" s="252">
        <f t="shared" si="33"/>
        <v>1.9460913242275719</v>
      </c>
    </row>
    <row r="339" spans="1:11" ht="21" customHeight="1">
      <c r="A339" s="243">
        <v>7</v>
      </c>
      <c r="B339" s="375" t="s">
        <v>57</v>
      </c>
      <c r="C339" s="245">
        <v>18</v>
      </c>
      <c r="D339" s="252">
        <f t="shared" si="32"/>
        <v>2.9752066115702478</v>
      </c>
      <c r="E339" s="252">
        <f t="shared" si="33"/>
        <v>1.7514821918048147</v>
      </c>
      <c r="G339" s="575"/>
      <c r="H339" s="284"/>
    </row>
    <row r="340" spans="1:11" ht="21" customHeight="1">
      <c r="A340" s="227">
        <v>8</v>
      </c>
      <c r="B340" s="375" t="s">
        <v>133</v>
      </c>
      <c r="C340" s="245">
        <v>16</v>
      </c>
      <c r="D340" s="252">
        <f t="shared" si="32"/>
        <v>2.6446280991735538</v>
      </c>
      <c r="E340" s="252">
        <f t="shared" si="33"/>
        <v>1.5568730593820577</v>
      </c>
    </row>
    <row r="341" spans="1:11" ht="21" customHeight="1">
      <c r="A341" s="243">
        <v>9</v>
      </c>
      <c r="B341" s="375" t="s">
        <v>51</v>
      </c>
      <c r="C341" s="245">
        <v>16</v>
      </c>
      <c r="D341" s="252">
        <f t="shared" si="32"/>
        <v>2.6446280991735538</v>
      </c>
      <c r="E341" s="252">
        <f t="shared" si="33"/>
        <v>1.5568730593820577</v>
      </c>
      <c r="H341" s="575"/>
    </row>
    <row r="342" spans="1:11" ht="21" customHeight="1" thickBot="1">
      <c r="A342" s="228">
        <v>10</v>
      </c>
      <c r="B342" s="375" t="s">
        <v>55</v>
      </c>
      <c r="C342" s="245">
        <v>16</v>
      </c>
      <c r="D342" s="252">
        <f t="shared" si="32"/>
        <v>2.6446280991735538</v>
      </c>
      <c r="E342" s="252">
        <f t="shared" si="33"/>
        <v>1.5568730593820577</v>
      </c>
    </row>
    <row r="343" spans="1:11" ht="21" customHeight="1" thickTop="1" thickBot="1">
      <c r="A343" s="839" t="s">
        <v>126</v>
      </c>
      <c r="B343" s="839"/>
      <c r="C343" s="251">
        <f>SUM(C333:C342)</f>
        <v>385</v>
      </c>
      <c r="D343" s="481">
        <f t="shared" si="32"/>
        <v>63.636363636363633</v>
      </c>
      <c r="E343" s="481">
        <f t="shared" si="33"/>
        <v>37.462257991380767</v>
      </c>
      <c r="H343" s="575"/>
    </row>
    <row r="344" spans="1:11" s="284" customFormat="1" ht="21" customHeight="1" thickTop="1" thickBot="1">
      <c r="A344" s="839" t="s">
        <v>348</v>
      </c>
      <c r="B344" s="839"/>
      <c r="C344" s="251">
        <v>220</v>
      </c>
      <c r="D344" s="481">
        <f t="shared" si="32"/>
        <v>36.363636363636367</v>
      </c>
      <c r="E344" s="481">
        <f t="shared" si="33"/>
        <v>21.407004566503293</v>
      </c>
    </row>
    <row r="345" spans="1:11" s="533" customFormat="1" ht="21" customHeight="1" thickTop="1" thickBot="1">
      <c r="A345" s="840" t="s">
        <v>238</v>
      </c>
      <c r="B345" s="840"/>
      <c r="C345" s="572">
        <f>SUM(C343:C344)</f>
        <v>605</v>
      </c>
      <c r="D345" s="558">
        <f t="shared" si="32"/>
        <v>100</v>
      </c>
      <c r="E345" s="558">
        <f t="shared" si="33"/>
        <v>58.869262557884049</v>
      </c>
      <c r="H345"/>
      <c r="I345"/>
      <c r="J345"/>
      <c r="K345"/>
    </row>
    <row r="346" spans="1:11" ht="15.75" customHeight="1" thickTop="1">
      <c r="A346" s="229"/>
      <c r="B346" s="229"/>
      <c r="C346" s="230"/>
      <c r="D346" s="231"/>
      <c r="E346" s="230"/>
    </row>
    <row r="347" spans="1:11" s="284" customFormat="1" ht="25.5" customHeight="1">
      <c r="A347" s="842" t="s">
        <v>472</v>
      </c>
      <c r="B347" s="842"/>
      <c r="C347" s="842"/>
      <c r="D347" s="842"/>
      <c r="E347" s="842"/>
      <c r="H347"/>
      <c r="I347"/>
      <c r="J347"/>
      <c r="K347"/>
    </row>
    <row r="348" spans="1:11" ht="26.25" customHeight="1" thickBot="1">
      <c r="A348" s="841" t="s">
        <v>164</v>
      </c>
      <c r="B348" s="841"/>
      <c r="C348" s="841"/>
      <c r="D348" s="841"/>
      <c r="E348" s="841"/>
    </row>
    <row r="349" spans="1:11" s="575" customFormat="1" ht="37.5" customHeight="1" thickTop="1">
      <c r="A349" s="577"/>
      <c r="B349" s="579" t="s">
        <v>43</v>
      </c>
      <c r="C349" s="578" t="s">
        <v>44</v>
      </c>
      <c r="D349" s="579" t="s">
        <v>45</v>
      </c>
      <c r="E349" s="762" t="s">
        <v>579</v>
      </c>
      <c r="H349"/>
      <c r="J349"/>
      <c r="K349"/>
    </row>
    <row r="350" spans="1:11" ht="21" customHeight="1">
      <c r="A350" s="243">
        <v>1</v>
      </c>
      <c r="B350" s="372" t="s">
        <v>46</v>
      </c>
      <c r="C350" s="248">
        <v>383</v>
      </c>
      <c r="D350" s="252">
        <f>C350/1969*100</f>
        <v>19.451498222447945</v>
      </c>
      <c r="E350" s="252">
        <f>C350/2686366*100000</f>
        <v>14.257178656966325</v>
      </c>
    </row>
    <row r="351" spans="1:11" ht="21" customHeight="1">
      <c r="A351" s="227">
        <v>2</v>
      </c>
      <c r="B351" s="389" t="s">
        <v>47</v>
      </c>
      <c r="C351" s="253">
        <v>139</v>
      </c>
      <c r="D351" s="252">
        <f t="shared" ref="D351:D362" si="34">C351/1969*100</f>
        <v>7.0594210259014734</v>
      </c>
      <c r="E351" s="252">
        <f t="shared" ref="E351:E362" si="35">C351/2686366*100000</f>
        <v>5.1742763272018779</v>
      </c>
    </row>
    <row r="352" spans="1:11" ht="21" customHeight="1">
      <c r="A352" s="243">
        <v>3</v>
      </c>
      <c r="B352" s="722" t="s">
        <v>450</v>
      </c>
      <c r="C352" s="245">
        <v>137</v>
      </c>
      <c r="D352" s="252">
        <f t="shared" si="34"/>
        <v>6.9578466226510916</v>
      </c>
      <c r="E352" s="252">
        <f t="shared" si="35"/>
        <v>5.099826308105448</v>
      </c>
    </row>
    <row r="353" spans="1:11" ht="21" customHeight="1">
      <c r="A353" s="227">
        <v>4</v>
      </c>
      <c r="B353" s="372" t="s">
        <v>128</v>
      </c>
      <c r="C353" s="245">
        <v>120</v>
      </c>
      <c r="D353" s="252">
        <f t="shared" si="34"/>
        <v>6.0944641950228542</v>
      </c>
      <c r="E353" s="252">
        <f t="shared" si="35"/>
        <v>4.4670011457857939</v>
      </c>
    </row>
    <row r="354" spans="1:11" ht="21" customHeight="1">
      <c r="A354" s="243">
        <v>5</v>
      </c>
      <c r="B354" s="372" t="s">
        <v>54</v>
      </c>
      <c r="C354" s="245">
        <v>113</v>
      </c>
      <c r="D354" s="252">
        <f t="shared" si="34"/>
        <v>5.7389537836465214</v>
      </c>
      <c r="E354" s="252">
        <f t="shared" si="35"/>
        <v>4.2064260789482892</v>
      </c>
      <c r="I354" s="533"/>
    </row>
    <row r="355" spans="1:11" ht="21" customHeight="1">
      <c r="A355" s="227">
        <v>6</v>
      </c>
      <c r="B355" s="274" t="s">
        <v>451</v>
      </c>
      <c r="C355" s="245">
        <v>103</v>
      </c>
      <c r="D355" s="252">
        <f t="shared" si="34"/>
        <v>5.2310817673946168</v>
      </c>
      <c r="E355" s="252">
        <f t="shared" si="35"/>
        <v>3.8341759834661393</v>
      </c>
    </row>
    <row r="356" spans="1:11" ht="21" customHeight="1">
      <c r="A356" s="243">
        <v>7</v>
      </c>
      <c r="B356" s="375" t="s">
        <v>452</v>
      </c>
      <c r="C356" s="245">
        <v>102</v>
      </c>
      <c r="D356" s="252">
        <f t="shared" si="34"/>
        <v>5.1802945657694259</v>
      </c>
      <c r="E356" s="252">
        <f t="shared" si="35"/>
        <v>3.7969509739179248</v>
      </c>
      <c r="H356" s="533"/>
      <c r="I356" s="284"/>
    </row>
    <row r="357" spans="1:11" ht="21" customHeight="1">
      <c r="A357" s="227">
        <v>8</v>
      </c>
      <c r="B357" s="372" t="s">
        <v>50</v>
      </c>
      <c r="C357" s="245">
        <v>66</v>
      </c>
      <c r="D357" s="252">
        <f t="shared" si="34"/>
        <v>3.3519553072625698</v>
      </c>
      <c r="E357" s="252">
        <f t="shared" si="35"/>
        <v>2.4568506301821866</v>
      </c>
      <c r="I357" s="284"/>
    </row>
    <row r="358" spans="1:11" ht="21" customHeight="1">
      <c r="A358" s="243">
        <v>9</v>
      </c>
      <c r="B358" s="372" t="s">
        <v>69</v>
      </c>
      <c r="C358" s="245">
        <v>61</v>
      </c>
      <c r="D358" s="252">
        <f t="shared" si="34"/>
        <v>3.0980192991366176</v>
      </c>
      <c r="E358" s="252">
        <f t="shared" si="35"/>
        <v>2.2707255824411119</v>
      </c>
      <c r="H358" s="284"/>
    </row>
    <row r="359" spans="1:11" ht="21" customHeight="1" thickBot="1">
      <c r="A359" s="228">
        <v>10</v>
      </c>
      <c r="B359" s="372" t="s">
        <v>55</v>
      </c>
      <c r="C359" s="245">
        <v>56</v>
      </c>
      <c r="D359" s="252">
        <f t="shared" si="34"/>
        <v>2.8440832910106653</v>
      </c>
      <c r="E359" s="252">
        <f t="shared" si="35"/>
        <v>2.0846005347000371</v>
      </c>
      <c r="H359" s="284"/>
    </row>
    <row r="360" spans="1:11" ht="21" customHeight="1" thickTop="1" thickBot="1">
      <c r="A360" s="839" t="s">
        <v>126</v>
      </c>
      <c r="B360" s="839"/>
      <c r="C360" s="435">
        <f>SUM(C350:C359)</f>
        <v>1280</v>
      </c>
      <c r="D360" s="481">
        <f t="shared" si="34"/>
        <v>65.007618080243773</v>
      </c>
      <c r="E360" s="481">
        <f t="shared" si="35"/>
        <v>47.648012221715135</v>
      </c>
    </row>
    <row r="361" spans="1:11" s="284" customFormat="1" ht="21" customHeight="1" thickTop="1" thickBot="1">
      <c r="A361" s="839" t="s">
        <v>348</v>
      </c>
      <c r="B361" s="839"/>
      <c r="C361" s="251">
        <v>689</v>
      </c>
      <c r="D361" s="481">
        <f t="shared" si="34"/>
        <v>34.99238191975622</v>
      </c>
      <c r="E361" s="481">
        <f t="shared" si="35"/>
        <v>25.648031578720097</v>
      </c>
    </row>
    <row r="362" spans="1:11" s="533" customFormat="1" ht="21" customHeight="1" thickTop="1" thickBot="1">
      <c r="A362" s="840" t="s">
        <v>238</v>
      </c>
      <c r="B362" s="840"/>
      <c r="C362" s="557">
        <f>SUM(C360:C361)</f>
        <v>1969</v>
      </c>
      <c r="D362" s="558">
        <f t="shared" si="34"/>
        <v>100</v>
      </c>
      <c r="E362" s="558">
        <f t="shared" si="35"/>
        <v>73.296043800435228</v>
      </c>
      <c r="H362"/>
      <c r="I362"/>
      <c r="J362"/>
      <c r="K362"/>
    </row>
    <row r="363" spans="1:11" ht="8.25" customHeight="1" thickTop="1">
      <c r="A363" s="232"/>
      <c r="B363" s="232"/>
      <c r="C363" s="233"/>
      <c r="D363" s="321"/>
      <c r="E363" s="321"/>
    </row>
    <row r="364" spans="1:11" s="284" customFormat="1" ht="23.25" customHeight="1">
      <c r="A364" s="842" t="s">
        <v>473</v>
      </c>
      <c r="B364" s="842"/>
      <c r="C364" s="842"/>
      <c r="D364" s="842"/>
      <c r="E364" s="842"/>
      <c r="H364"/>
      <c r="I364"/>
      <c r="J364"/>
      <c r="K364"/>
    </row>
    <row r="365" spans="1:11" s="284" customFormat="1" ht="6.75" customHeight="1">
      <c r="A365" s="238"/>
      <c r="B365" s="238"/>
      <c r="C365" s="282"/>
      <c r="D365" s="226"/>
      <c r="E365" s="482"/>
      <c r="H365"/>
      <c r="I365"/>
      <c r="J365"/>
      <c r="K365"/>
    </row>
    <row r="366" spans="1:11" ht="15" customHeight="1">
      <c r="A366" s="815" t="s">
        <v>227</v>
      </c>
      <c r="B366" s="815"/>
      <c r="C366" s="815"/>
      <c r="D366" s="815"/>
      <c r="E366" s="815"/>
    </row>
    <row r="367" spans="1:11" ht="7.5" customHeight="1">
      <c r="A367" s="235"/>
      <c r="B367" s="235"/>
      <c r="C367" s="236"/>
      <c r="D367" s="237"/>
      <c r="E367" s="237"/>
    </row>
    <row r="368" spans="1:11" ht="20.25" customHeight="1">
      <c r="A368" s="778" t="s">
        <v>132</v>
      </c>
      <c r="B368" s="778"/>
      <c r="C368" s="693"/>
      <c r="D368" s="693"/>
      <c r="E368" s="694">
        <v>64</v>
      </c>
      <c r="F368" s="47"/>
    </row>
  </sheetData>
  <mergeCells count="135">
    <mergeCell ref="A197:B197"/>
    <mergeCell ref="A199:B199"/>
    <mergeCell ref="A208:E208"/>
    <mergeCell ref="A205:B205"/>
    <mergeCell ref="A185:E185"/>
    <mergeCell ref="A180:B180"/>
    <mergeCell ref="A246:B246"/>
    <mergeCell ref="A244:E244"/>
    <mergeCell ref="A183:E183"/>
    <mergeCell ref="A198:B198"/>
    <mergeCell ref="A222:B222"/>
    <mergeCell ref="A238:B238"/>
    <mergeCell ref="A201:E201"/>
    <mergeCell ref="A240:B240"/>
    <mergeCell ref="C205:E205"/>
    <mergeCell ref="A206:E206"/>
    <mergeCell ref="A203:E203"/>
    <mergeCell ref="A226:E226"/>
    <mergeCell ref="A221:B221"/>
    <mergeCell ref="A207:B207"/>
    <mergeCell ref="A220:B220"/>
    <mergeCell ref="A249:E249"/>
    <mergeCell ref="A224:E224"/>
    <mergeCell ref="A242:E242"/>
    <mergeCell ref="C287:E287"/>
    <mergeCell ref="A288:E288"/>
    <mergeCell ref="A247:E247"/>
    <mergeCell ref="A248:B248"/>
    <mergeCell ref="A261:B261"/>
    <mergeCell ref="A263:B263"/>
    <mergeCell ref="A279:B279"/>
    <mergeCell ref="C246:E246"/>
    <mergeCell ref="A267:E267"/>
    <mergeCell ref="A265:E265"/>
    <mergeCell ref="A239:B239"/>
    <mergeCell ref="A262:B262"/>
    <mergeCell ref="A280:B280"/>
    <mergeCell ref="A368:B368"/>
    <mergeCell ref="A329:E329"/>
    <mergeCell ref="A330:B330"/>
    <mergeCell ref="A343:B343"/>
    <mergeCell ref="A345:B345"/>
    <mergeCell ref="A360:B360"/>
    <mergeCell ref="A362:B362"/>
    <mergeCell ref="A331:E331"/>
    <mergeCell ref="A348:E348"/>
    <mergeCell ref="A366:E366"/>
    <mergeCell ref="A347:E347"/>
    <mergeCell ref="A364:E364"/>
    <mergeCell ref="A117:B117"/>
    <mergeCell ref="A123:B123"/>
    <mergeCell ref="C123:E123"/>
    <mergeCell ref="A164:B164"/>
    <mergeCell ref="A165:E165"/>
    <mergeCell ref="A83:E83"/>
    <mergeCell ref="A84:B84"/>
    <mergeCell ref="A97:B97"/>
    <mergeCell ref="A99:B99"/>
    <mergeCell ref="A85:E85"/>
    <mergeCell ref="B103:E103"/>
    <mergeCell ref="A124:E124"/>
    <mergeCell ref="A125:B125"/>
    <mergeCell ref="A126:E126"/>
    <mergeCell ref="A119:E119"/>
    <mergeCell ref="A142:E142"/>
    <mergeCell ref="A160:E160"/>
    <mergeCell ref="A121:E121"/>
    <mergeCell ref="A166:B166"/>
    <mergeCell ref="A179:B179"/>
    <mergeCell ref="A181:B181"/>
    <mergeCell ref="A167:E167"/>
    <mergeCell ref="A144:E144"/>
    <mergeCell ref="A1:E1"/>
    <mergeCell ref="A2:B2"/>
    <mergeCell ref="A15:B15"/>
    <mergeCell ref="A17:B17"/>
    <mergeCell ref="A33:B33"/>
    <mergeCell ref="A3:E3"/>
    <mergeCell ref="A21:E21"/>
    <mergeCell ref="A19:E19"/>
    <mergeCell ref="A35:B35"/>
    <mergeCell ref="A158:B158"/>
    <mergeCell ref="C164:E164"/>
    <mergeCell ref="A115:B115"/>
    <mergeCell ref="A162:E162"/>
    <mergeCell ref="A56:B56"/>
    <mergeCell ref="A41:B41"/>
    <mergeCell ref="C41:E41"/>
    <mergeCell ref="A42:E42"/>
    <mergeCell ref="A43:B43"/>
    <mergeCell ref="A44:E44"/>
    <mergeCell ref="H68:J68"/>
    <mergeCell ref="A16:B16"/>
    <mergeCell ref="A57:B57"/>
    <mergeCell ref="A75:B75"/>
    <mergeCell ref="A98:B98"/>
    <mergeCell ref="A116:B116"/>
    <mergeCell ref="A139:B139"/>
    <mergeCell ref="A157:B157"/>
    <mergeCell ref="A34:B34"/>
    <mergeCell ref="A37:E37"/>
    <mergeCell ref="A156:B156"/>
    <mergeCell ref="A39:E39"/>
    <mergeCell ref="A140:B140"/>
    <mergeCell ref="A58:B58"/>
    <mergeCell ref="A74:B74"/>
    <mergeCell ref="A76:B76"/>
    <mergeCell ref="A82:B82"/>
    <mergeCell ref="A62:E62"/>
    <mergeCell ref="C82:E82"/>
    <mergeCell ref="A60:E60"/>
    <mergeCell ref="A78:E78"/>
    <mergeCell ref="A101:E101"/>
    <mergeCell ref="A80:E80"/>
    <mergeCell ref="A138:B138"/>
    <mergeCell ref="A303:B303"/>
    <mergeCell ref="A321:B321"/>
    <mergeCell ref="A344:B344"/>
    <mergeCell ref="A361:B361"/>
    <mergeCell ref="A322:B322"/>
    <mergeCell ref="A328:B328"/>
    <mergeCell ref="A290:E290"/>
    <mergeCell ref="A308:E308"/>
    <mergeCell ref="A281:B281"/>
    <mergeCell ref="A283:E283"/>
    <mergeCell ref="A306:E306"/>
    <mergeCell ref="A324:E324"/>
    <mergeCell ref="A285:E285"/>
    <mergeCell ref="C328:E328"/>
    <mergeCell ref="A287:B287"/>
    <mergeCell ref="A326:E326"/>
    <mergeCell ref="A302:B302"/>
    <mergeCell ref="A304:B304"/>
    <mergeCell ref="A320:B320"/>
    <mergeCell ref="A289:B289"/>
  </mergeCells>
  <printOptions horizontalCentered="1"/>
  <pageMargins left="0.511811023622047" right="0.511811023622047" top="0.511811023622047" bottom="0.31496062992126" header="0" footer="0"/>
  <pageSetup paperSize="9" scale="95" orientation="portrait" r:id="rId1"/>
</worksheet>
</file>

<file path=xl/worksheets/sheet29.xml><?xml version="1.0" encoding="utf-8"?>
<worksheet xmlns="http://schemas.openxmlformats.org/spreadsheetml/2006/main" xmlns:r="http://schemas.openxmlformats.org/officeDocument/2006/relationships">
  <sheetPr codeName="Sheet10">
    <tabColor rgb="FF993366"/>
  </sheetPr>
  <dimension ref="A1:O27"/>
  <sheetViews>
    <sheetView rightToLeft="1" view="pageBreakPreview" topLeftCell="A13" workbookViewId="0">
      <selection activeCell="U7" sqref="U7"/>
    </sheetView>
  </sheetViews>
  <sheetFormatPr defaultRowHeight="12.75"/>
  <cols>
    <col min="1" max="1" width="1.85546875" style="260" customWidth="1"/>
    <col min="2" max="2" width="5.140625" style="73" customWidth="1"/>
    <col min="3" max="3" width="27.28515625" style="216" customWidth="1"/>
    <col min="4" max="4" width="7.42578125" style="73" customWidth="1"/>
    <col min="5" max="5" width="8.140625" style="284" customWidth="1"/>
    <col min="6" max="6" width="1.42578125" style="284" customWidth="1"/>
    <col min="7" max="7" width="7.7109375" style="73" customWidth="1"/>
    <col min="8" max="8" width="8.5703125" style="284" customWidth="1"/>
    <col min="9" max="9" width="1.140625" style="284" customWidth="1"/>
    <col min="10" max="10" width="9.28515625" style="73" customWidth="1"/>
    <col min="11" max="11" width="9.42578125" style="73" customWidth="1"/>
    <col min="12" max="12" width="9.140625" style="73" hidden="1" customWidth="1"/>
    <col min="13" max="13" width="6.28515625" style="73" hidden="1" customWidth="1"/>
    <col min="14" max="15" width="9.140625" style="73" hidden="1" customWidth="1"/>
    <col min="16" max="16384" width="9.140625" style="73"/>
  </cols>
  <sheetData>
    <row r="1" spans="1:11" ht="42.75" customHeight="1">
      <c r="B1" s="767" t="s">
        <v>580</v>
      </c>
      <c r="C1" s="767"/>
      <c r="D1" s="767"/>
      <c r="E1" s="767"/>
      <c r="F1" s="767"/>
      <c r="G1" s="767"/>
      <c r="H1" s="767"/>
      <c r="I1" s="767"/>
      <c r="J1" s="767"/>
      <c r="K1" s="767"/>
    </row>
    <row r="2" spans="1:11" ht="22.5" customHeight="1" thickBot="1">
      <c r="B2" s="780" t="s">
        <v>354</v>
      </c>
      <c r="C2" s="780"/>
      <c r="D2" s="263"/>
      <c r="E2" s="263"/>
      <c r="F2" s="263"/>
      <c r="G2" s="263"/>
      <c r="H2" s="263"/>
      <c r="I2" s="263"/>
      <c r="J2" s="263"/>
      <c r="K2" s="263"/>
    </row>
    <row r="3" spans="1:11" s="570" customFormat="1" ht="27.75" customHeight="1" thickTop="1">
      <c r="A3" s="662"/>
      <c r="B3" s="591"/>
      <c r="C3" s="852" t="s">
        <v>138</v>
      </c>
      <c r="D3" s="784" t="s">
        <v>85</v>
      </c>
      <c r="E3" s="784"/>
      <c r="F3" s="784"/>
      <c r="G3" s="776" t="s">
        <v>86</v>
      </c>
      <c r="H3" s="776"/>
      <c r="I3" s="784"/>
      <c r="J3" s="784" t="s">
        <v>2</v>
      </c>
      <c r="K3" s="784"/>
    </row>
    <row r="4" spans="1:11" s="570" customFormat="1" ht="30" customHeight="1">
      <c r="A4" s="662"/>
      <c r="B4" s="592"/>
      <c r="C4" s="853"/>
      <c r="D4" s="554" t="s">
        <v>341</v>
      </c>
      <c r="E4" s="554" t="s">
        <v>340</v>
      </c>
      <c r="F4" s="785"/>
      <c r="G4" s="554" t="s">
        <v>341</v>
      </c>
      <c r="H4" s="554" t="s">
        <v>340</v>
      </c>
      <c r="I4" s="785"/>
      <c r="J4" s="554" t="s">
        <v>341</v>
      </c>
      <c r="K4" s="554" t="s">
        <v>340</v>
      </c>
    </row>
    <row r="5" spans="1:11" ht="36" customHeight="1">
      <c r="B5" s="412">
        <v>1</v>
      </c>
      <c r="C5" s="401" t="s">
        <v>125</v>
      </c>
      <c r="D5" s="210">
        <v>270</v>
      </c>
      <c r="E5" s="222">
        <f>D5/876*100</f>
        <v>30.82191780821918</v>
      </c>
      <c r="F5" s="210"/>
      <c r="G5" s="210">
        <v>183</v>
      </c>
      <c r="H5" s="475">
        <f>G5/680*100</f>
        <v>26.911764705882351</v>
      </c>
      <c r="I5" s="210"/>
      <c r="J5" s="210">
        <f>D5+G5</f>
        <v>453</v>
      </c>
      <c r="K5" s="338">
        <f>J5/1556*100</f>
        <v>29.11311053984576</v>
      </c>
    </row>
    <row r="6" spans="1:11" ht="36" customHeight="1">
      <c r="B6" s="402">
        <v>2</v>
      </c>
      <c r="C6" s="373" t="s">
        <v>201</v>
      </c>
      <c r="D6" s="212">
        <v>133</v>
      </c>
      <c r="E6" s="338">
        <f t="shared" ref="E6:E17" si="0">D6/876*100</f>
        <v>15.182648401826485</v>
      </c>
      <c r="F6" s="212"/>
      <c r="G6" s="212">
        <v>130</v>
      </c>
      <c r="H6" s="475">
        <f t="shared" ref="H6:H17" si="1">G6/680*100</f>
        <v>19.117647058823529</v>
      </c>
      <c r="I6" s="212"/>
      <c r="J6" s="212">
        <f t="shared" ref="J6:J16" si="2">D6+G6</f>
        <v>263</v>
      </c>
      <c r="K6" s="338">
        <f t="shared" ref="K6:K17" si="3">J6/1556*100</f>
        <v>16.902313624678662</v>
      </c>
    </row>
    <row r="7" spans="1:11" ht="36" customHeight="1">
      <c r="B7" s="402">
        <v>3</v>
      </c>
      <c r="C7" s="274" t="s">
        <v>198</v>
      </c>
      <c r="D7" s="212">
        <v>91</v>
      </c>
      <c r="E7" s="338">
        <f t="shared" si="0"/>
        <v>10.388127853881278</v>
      </c>
      <c r="F7" s="212"/>
      <c r="G7" s="212">
        <v>58</v>
      </c>
      <c r="H7" s="475">
        <f t="shared" si="1"/>
        <v>8.5294117647058822</v>
      </c>
      <c r="I7" s="212"/>
      <c r="J7" s="212">
        <f t="shared" si="2"/>
        <v>149</v>
      </c>
      <c r="K7" s="338">
        <f t="shared" si="3"/>
        <v>9.5758354755784065</v>
      </c>
    </row>
    <row r="8" spans="1:11" ht="36" customHeight="1">
      <c r="B8" s="402">
        <v>4</v>
      </c>
      <c r="C8" s="274" t="s">
        <v>79</v>
      </c>
      <c r="D8" s="212">
        <v>104</v>
      </c>
      <c r="E8" s="338">
        <f t="shared" si="0"/>
        <v>11.87214611872146</v>
      </c>
      <c r="F8" s="212"/>
      <c r="G8" s="212">
        <v>43</v>
      </c>
      <c r="H8" s="475">
        <f t="shared" si="1"/>
        <v>6.3235294117647056</v>
      </c>
      <c r="I8" s="212"/>
      <c r="J8" s="212">
        <f t="shared" si="2"/>
        <v>147</v>
      </c>
      <c r="K8" s="338">
        <f t="shared" si="3"/>
        <v>9.4473007712082264</v>
      </c>
    </row>
    <row r="9" spans="1:11" ht="36" customHeight="1">
      <c r="B9" s="402">
        <v>5</v>
      </c>
      <c r="C9" s="371" t="s">
        <v>55</v>
      </c>
      <c r="D9" s="212">
        <v>49</v>
      </c>
      <c r="E9" s="338">
        <f t="shared" si="0"/>
        <v>5.5936073059360725</v>
      </c>
      <c r="F9" s="212"/>
      <c r="G9" s="212">
        <v>52</v>
      </c>
      <c r="H9" s="475">
        <f t="shared" si="1"/>
        <v>7.6470588235294121</v>
      </c>
      <c r="I9" s="212"/>
      <c r="J9" s="212">
        <f t="shared" si="2"/>
        <v>101</v>
      </c>
      <c r="K9" s="338">
        <f t="shared" si="3"/>
        <v>6.4910025706940875</v>
      </c>
    </row>
    <row r="10" spans="1:11" ht="36" customHeight="1">
      <c r="B10" s="402">
        <v>6</v>
      </c>
      <c r="C10" s="371" t="s">
        <v>202</v>
      </c>
      <c r="D10" s="212">
        <v>45</v>
      </c>
      <c r="E10" s="338">
        <f t="shared" si="0"/>
        <v>5.1369863013698627</v>
      </c>
      <c r="F10" s="212"/>
      <c r="G10" s="212">
        <v>34</v>
      </c>
      <c r="H10" s="475">
        <f t="shared" si="1"/>
        <v>5</v>
      </c>
      <c r="I10" s="212"/>
      <c r="J10" s="212">
        <f t="shared" si="2"/>
        <v>79</v>
      </c>
      <c r="K10" s="338">
        <f t="shared" si="3"/>
        <v>5.0771208226221081</v>
      </c>
    </row>
    <row r="11" spans="1:11" ht="36" customHeight="1">
      <c r="B11" s="402">
        <v>7</v>
      </c>
      <c r="C11" s="371" t="s">
        <v>474</v>
      </c>
      <c r="D11" s="212">
        <v>31</v>
      </c>
      <c r="E11" s="338">
        <f t="shared" si="0"/>
        <v>3.5388127853881275</v>
      </c>
      <c r="F11" s="212"/>
      <c r="G11" s="212">
        <v>27</v>
      </c>
      <c r="H11" s="475">
        <f t="shared" si="1"/>
        <v>3.9705882352941173</v>
      </c>
      <c r="I11" s="212"/>
      <c r="J11" s="212">
        <f t="shared" si="2"/>
        <v>58</v>
      </c>
      <c r="K11" s="338">
        <f t="shared" si="3"/>
        <v>3.7275064267352187</v>
      </c>
    </row>
    <row r="12" spans="1:11" ht="36" customHeight="1">
      <c r="B12" s="402">
        <v>8</v>
      </c>
      <c r="C12" s="371" t="s">
        <v>204</v>
      </c>
      <c r="D12" s="212">
        <v>23</v>
      </c>
      <c r="E12" s="338">
        <f t="shared" si="0"/>
        <v>2.6255707762557075</v>
      </c>
      <c r="F12" s="212"/>
      <c r="G12" s="212">
        <v>22</v>
      </c>
      <c r="H12" s="475">
        <f t="shared" si="1"/>
        <v>3.2352941176470593</v>
      </c>
      <c r="I12" s="212"/>
      <c r="J12" s="212">
        <f t="shared" si="2"/>
        <v>45</v>
      </c>
      <c r="K12" s="338">
        <f t="shared" si="3"/>
        <v>2.8920308483290489</v>
      </c>
    </row>
    <row r="13" spans="1:11" ht="36" customHeight="1">
      <c r="B13" s="402">
        <v>9</v>
      </c>
      <c r="C13" s="373" t="s">
        <v>344</v>
      </c>
      <c r="D13" s="212">
        <v>26</v>
      </c>
      <c r="E13" s="338">
        <f t="shared" si="0"/>
        <v>2.968036529680365</v>
      </c>
      <c r="F13" s="212"/>
      <c r="G13" s="212">
        <v>19</v>
      </c>
      <c r="H13" s="475">
        <f t="shared" si="1"/>
        <v>2.7941176470588238</v>
      </c>
      <c r="I13" s="212"/>
      <c r="J13" s="212">
        <f t="shared" si="2"/>
        <v>45</v>
      </c>
      <c r="K13" s="338">
        <f t="shared" si="3"/>
        <v>2.8920308483290489</v>
      </c>
    </row>
    <row r="14" spans="1:11" s="284" customFormat="1" ht="36" customHeight="1" thickBot="1">
      <c r="B14" s="403">
        <v>10</v>
      </c>
      <c r="C14" s="647" t="s">
        <v>60</v>
      </c>
      <c r="D14" s="213">
        <v>12</v>
      </c>
      <c r="E14" s="475">
        <f t="shared" si="0"/>
        <v>1.3698630136986301</v>
      </c>
      <c r="F14" s="213"/>
      <c r="G14" s="213">
        <v>13</v>
      </c>
      <c r="H14" s="475">
        <f t="shared" si="1"/>
        <v>1.911764705882353</v>
      </c>
      <c r="I14" s="213"/>
      <c r="J14" s="213">
        <f t="shared" si="2"/>
        <v>25</v>
      </c>
      <c r="K14" s="338">
        <f t="shared" si="3"/>
        <v>1.6066838046272494</v>
      </c>
    </row>
    <row r="15" spans="1:11" s="284" customFormat="1" ht="36" customHeight="1" thickTop="1" thickBot="1">
      <c r="B15" s="854" t="s">
        <v>126</v>
      </c>
      <c r="C15" s="854"/>
      <c r="D15" s="214">
        <f>SUM(D5:D14)</f>
        <v>784</v>
      </c>
      <c r="E15" s="221">
        <f t="shared" si="0"/>
        <v>89.49771689497716</v>
      </c>
      <c r="F15" s="214"/>
      <c r="G15" s="214">
        <f>SUM(G5:G14)</f>
        <v>581</v>
      </c>
      <c r="H15" s="221">
        <f t="shared" si="1"/>
        <v>85.441176470588232</v>
      </c>
      <c r="I15" s="214"/>
      <c r="J15" s="214">
        <f t="shared" si="2"/>
        <v>1365</v>
      </c>
      <c r="K15" s="221">
        <f t="shared" si="3"/>
        <v>87.724935732647808</v>
      </c>
    </row>
    <row r="16" spans="1:11" ht="36" customHeight="1" thickTop="1" thickBot="1">
      <c r="B16" s="855" t="s">
        <v>205</v>
      </c>
      <c r="C16" s="855"/>
      <c r="D16" s="223">
        <v>92</v>
      </c>
      <c r="E16" s="476">
        <f t="shared" si="0"/>
        <v>10.50228310502283</v>
      </c>
      <c r="F16" s="223"/>
      <c r="G16" s="223">
        <v>99</v>
      </c>
      <c r="H16" s="476">
        <f t="shared" si="1"/>
        <v>14.558823529411766</v>
      </c>
      <c r="I16" s="223"/>
      <c r="J16" s="223">
        <f t="shared" si="2"/>
        <v>191</v>
      </c>
      <c r="K16" s="476">
        <f t="shared" si="3"/>
        <v>12.275064267352185</v>
      </c>
    </row>
    <row r="17" spans="1:11" s="533" customFormat="1" ht="33.75" customHeight="1" thickTop="1" thickBot="1">
      <c r="A17" s="284"/>
      <c r="B17" s="851" t="s">
        <v>475</v>
      </c>
      <c r="C17" s="851"/>
      <c r="D17" s="532">
        <f>SUM(D15:D16)</f>
        <v>876</v>
      </c>
      <c r="E17" s="545">
        <f t="shared" si="0"/>
        <v>100</v>
      </c>
      <c r="F17" s="532"/>
      <c r="G17" s="532">
        <f>G15+G16</f>
        <v>680</v>
      </c>
      <c r="H17" s="545">
        <f t="shared" si="1"/>
        <v>100</v>
      </c>
      <c r="I17" s="532"/>
      <c r="J17" s="532">
        <f>SUM(J15:J16)</f>
        <v>1556</v>
      </c>
      <c r="K17" s="545">
        <f t="shared" si="3"/>
        <v>100</v>
      </c>
    </row>
    <row r="18" spans="1:11" s="283" customFormat="1" ht="15.75" customHeight="1" thickTop="1">
      <c r="B18" s="850"/>
      <c r="C18" s="850"/>
      <c r="D18" s="850"/>
      <c r="E18" s="850"/>
      <c r="F18" s="850"/>
      <c r="G18" s="850"/>
      <c r="H18" s="850"/>
      <c r="I18" s="850"/>
      <c r="J18" s="850"/>
      <c r="K18" s="850"/>
    </row>
    <row r="19" spans="1:11" s="284" customFormat="1" ht="26.25" customHeight="1">
      <c r="B19" s="815" t="s">
        <v>226</v>
      </c>
      <c r="C19" s="815"/>
      <c r="D19" s="815"/>
      <c r="E19" s="815"/>
      <c r="F19" s="815"/>
      <c r="G19" s="815"/>
      <c r="H19" s="815"/>
      <c r="I19" s="815"/>
      <c r="J19" s="815"/>
      <c r="K19" s="815"/>
    </row>
    <row r="20" spans="1:11" s="284" customFormat="1" ht="24" customHeight="1">
      <c r="B20" s="396"/>
      <c r="C20" s="396"/>
      <c r="D20" s="396"/>
      <c r="E20" s="645"/>
      <c r="F20" s="645"/>
      <c r="G20" s="396"/>
      <c r="H20" s="645"/>
      <c r="I20" s="645"/>
      <c r="J20" s="396"/>
      <c r="K20" s="396"/>
    </row>
    <row r="21" spans="1:11" s="284" customFormat="1" ht="20.25" customHeight="1">
      <c r="B21" s="396"/>
      <c r="C21" s="396"/>
      <c r="D21" s="396"/>
      <c r="E21" s="645"/>
      <c r="F21" s="645"/>
      <c r="G21" s="396"/>
      <c r="H21" s="645"/>
      <c r="I21" s="645"/>
      <c r="J21" s="396"/>
      <c r="K21" s="396"/>
    </row>
    <row r="22" spans="1:11" s="284" customFormat="1" ht="20.25" customHeight="1">
      <c r="B22" s="396"/>
      <c r="C22" s="396"/>
      <c r="D22" s="396"/>
      <c r="E22" s="645"/>
      <c r="F22" s="645"/>
      <c r="G22" s="396"/>
      <c r="H22" s="645"/>
      <c r="I22" s="645"/>
      <c r="J22" s="396"/>
      <c r="K22" s="396"/>
    </row>
    <row r="23" spans="1:11" s="284" customFormat="1" ht="18" customHeight="1">
      <c r="B23" s="396"/>
      <c r="C23" s="396"/>
      <c r="D23" s="396"/>
      <c r="E23" s="645"/>
      <c r="F23" s="645"/>
      <c r="G23" s="396"/>
      <c r="H23" s="645"/>
      <c r="I23" s="645"/>
      <c r="J23" s="396"/>
      <c r="K23" s="396"/>
    </row>
    <row r="24" spans="1:11" s="284" customFormat="1" ht="23.25" customHeight="1">
      <c r="B24" s="396"/>
      <c r="C24" s="396"/>
      <c r="D24" s="396"/>
      <c r="E24" s="645"/>
      <c r="F24" s="645"/>
      <c r="G24" s="396"/>
      <c r="H24" s="645"/>
      <c r="I24" s="645"/>
      <c r="J24" s="396"/>
      <c r="K24" s="396"/>
    </row>
    <row r="25" spans="1:11" s="284" customFormat="1" ht="26.25" customHeight="1">
      <c r="B25" s="396"/>
      <c r="C25" s="396"/>
      <c r="D25" s="396"/>
      <c r="E25" s="645"/>
      <c r="F25" s="645"/>
      <c r="G25" s="396"/>
      <c r="H25" s="645"/>
      <c r="I25" s="645"/>
      <c r="J25" s="396"/>
      <c r="K25" s="396"/>
    </row>
    <row r="26" spans="1:11" ht="12.75" customHeight="1"/>
    <row r="27" spans="1:11" ht="28.5" customHeight="1">
      <c r="B27" s="778" t="s">
        <v>132</v>
      </c>
      <c r="C27" s="778"/>
      <c r="D27" s="778"/>
      <c r="E27" s="778"/>
      <c r="F27" s="778"/>
      <c r="G27" s="778"/>
      <c r="H27" s="164"/>
      <c r="I27" s="164"/>
      <c r="J27" s="164"/>
      <c r="K27" s="695">
        <v>65</v>
      </c>
    </row>
  </sheetData>
  <mergeCells count="14">
    <mergeCell ref="B27:G27"/>
    <mergeCell ref="B18:K18"/>
    <mergeCell ref="B1:K1"/>
    <mergeCell ref="B17:C17"/>
    <mergeCell ref="B2:C2"/>
    <mergeCell ref="B19:K19"/>
    <mergeCell ref="C3:C4"/>
    <mergeCell ref="B15:C15"/>
    <mergeCell ref="D3:E3"/>
    <mergeCell ref="F3:F4"/>
    <mergeCell ref="G3:H3"/>
    <mergeCell ref="J3:K3"/>
    <mergeCell ref="I3:I4"/>
    <mergeCell ref="B16:C16"/>
  </mergeCells>
  <printOptions horizontalCentered="1"/>
  <pageMargins left="0.55118110236220497" right="0.55118110236220497" top="0.62992125984252001" bottom="0.196850393700787" header="0.511811023622047" footer="0.51181102362204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rgb="FF993366"/>
  </sheetPr>
  <dimension ref="A1:W37"/>
  <sheetViews>
    <sheetView rightToLeft="1" view="pageBreakPreview" zoomScaleSheetLayoutView="75" workbookViewId="0">
      <selection activeCell="N14" sqref="N14"/>
    </sheetView>
  </sheetViews>
  <sheetFormatPr defaultRowHeight="12.75"/>
  <cols>
    <col min="1" max="1" width="3" style="284" customWidth="1"/>
    <col min="2" max="2" width="15.7109375" style="284" customWidth="1"/>
    <col min="3" max="4" width="11.7109375" style="284" customWidth="1"/>
    <col min="5" max="5" width="13.140625" style="284" customWidth="1"/>
    <col min="6" max="8" width="10.7109375" style="284" customWidth="1"/>
    <col min="9" max="16384" width="9.140625" style="284"/>
  </cols>
  <sheetData>
    <row r="1" spans="1:18" ht="27" customHeight="1">
      <c r="B1" s="768" t="s">
        <v>262</v>
      </c>
      <c r="C1" s="768"/>
      <c r="D1" s="768"/>
      <c r="E1" s="768"/>
      <c r="F1" s="768"/>
      <c r="G1" s="768"/>
      <c r="H1" s="768"/>
      <c r="I1" s="491"/>
    </row>
    <row r="2" spans="1:18" ht="21.75" customHeight="1" thickBot="1">
      <c r="B2" s="780" t="s">
        <v>279</v>
      </c>
      <c r="C2" s="780"/>
      <c r="D2" s="780"/>
      <c r="E2" s="436"/>
      <c r="F2" s="362"/>
      <c r="G2" s="263"/>
      <c r="H2" s="263"/>
    </row>
    <row r="3" spans="1:18" ht="21.75" customHeight="1" thickTop="1">
      <c r="B3" s="769" t="s">
        <v>16</v>
      </c>
      <c r="C3" s="784" t="s">
        <v>27</v>
      </c>
      <c r="D3" s="784"/>
      <c r="E3" s="769" t="s">
        <v>316</v>
      </c>
      <c r="F3" s="784" t="s">
        <v>33</v>
      </c>
      <c r="G3" s="784"/>
      <c r="H3" s="784"/>
    </row>
    <row r="4" spans="1:18" s="428" customFormat="1" ht="27" customHeight="1">
      <c r="A4" s="121"/>
      <c r="B4" s="770"/>
      <c r="C4" s="529" t="s">
        <v>223</v>
      </c>
      <c r="D4" s="529" t="s">
        <v>28</v>
      </c>
      <c r="E4" s="770"/>
      <c r="F4" s="529" t="s">
        <v>34</v>
      </c>
      <c r="G4" s="529" t="s">
        <v>115</v>
      </c>
      <c r="H4" s="529" t="s">
        <v>35</v>
      </c>
      <c r="I4" s="284"/>
      <c r="J4" s="284"/>
      <c r="K4" s="284"/>
      <c r="L4" s="284"/>
      <c r="M4" s="284"/>
      <c r="N4" s="284"/>
      <c r="O4" s="284"/>
      <c r="P4" s="284"/>
      <c r="Q4" s="284"/>
      <c r="R4" s="284"/>
    </row>
    <row r="5" spans="1:18" ht="23.1" customHeight="1">
      <c r="B5" s="117" t="s">
        <v>0</v>
      </c>
      <c r="C5" s="168">
        <v>1196</v>
      </c>
      <c r="D5" s="168">
        <v>0</v>
      </c>
      <c r="E5" s="168">
        <v>592</v>
      </c>
      <c r="F5" s="168">
        <v>2</v>
      </c>
      <c r="G5" s="168">
        <v>34</v>
      </c>
      <c r="H5" s="167">
        <v>4</v>
      </c>
    </row>
    <row r="6" spans="1:18" ht="23.1" customHeight="1">
      <c r="B6" s="114" t="s">
        <v>1</v>
      </c>
      <c r="C6" s="158">
        <v>238</v>
      </c>
      <c r="D6" s="158">
        <v>4</v>
      </c>
      <c r="E6" s="158">
        <v>882</v>
      </c>
      <c r="F6" s="176">
        <v>0</v>
      </c>
      <c r="G6" s="158">
        <v>40</v>
      </c>
      <c r="H6" s="158">
        <v>26</v>
      </c>
    </row>
    <row r="7" spans="1:18" ht="23.1" customHeight="1">
      <c r="B7" s="114" t="s">
        <v>3</v>
      </c>
      <c r="C7" s="158">
        <v>3367</v>
      </c>
      <c r="D7" s="158">
        <v>13</v>
      </c>
      <c r="E7" s="158">
        <v>1576</v>
      </c>
      <c r="F7" s="176">
        <v>0</v>
      </c>
      <c r="G7" s="158">
        <v>63</v>
      </c>
      <c r="H7" s="158">
        <v>20</v>
      </c>
    </row>
    <row r="8" spans="1:18" ht="23.1" customHeight="1">
      <c r="B8" s="114" t="s">
        <v>74</v>
      </c>
      <c r="C8" s="158">
        <v>1675</v>
      </c>
      <c r="D8" s="158">
        <v>14</v>
      </c>
      <c r="E8" s="158">
        <v>70</v>
      </c>
      <c r="F8" s="176">
        <v>0</v>
      </c>
      <c r="G8" s="158">
        <v>1</v>
      </c>
      <c r="H8" s="158">
        <v>0</v>
      </c>
    </row>
    <row r="9" spans="1:18" ht="23.1" customHeight="1">
      <c r="B9" s="114" t="s">
        <v>70</v>
      </c>
      <c r="C9" s="158">
        <v>127</v>
      </c>
      <c r="D9" s="158">
        <v>22</v>
      </c>
      <c r="E9" s="158">
        <v>483</v>
      </c>
      <c r="F9" s="176">
        <v>3</v>
      </c>
      <c r="G9" s="158">
        <v>43</v>
      </c>
      <c r="H9" s="158">
        <v>173</v>
      </c>
    </row>
    <row r="10" spans="1:18" ht="23.1" customHeight="1">
      <c r="B10" s="114" t="s">
        <v>71</v>
      </c>
      <c r="C10" s="158">
        <v>98</v>
      </c>
      <c r="D10" s="158">
        <v>0</v>
      </c>
      <c r="E10" s="158">
        <v>823</v>
      </c>
      <c r="F10" s="176">
        <v>15</v>
      </c>
      <c r="G10" s="158">
        <v>181</v>
      </c>
      <c r="H10" s="158">
        <v>162</v>
      </c>
    </row>
    <row r="11" spans="1:18" ht="23.1" customHeight="1">
      <c r="B11" s="114" t="s">
        <v>4</v>
      </c>
      <c r="C11" s="158">
        <v>215</v>
      </c>
      <c r="D11" s="158">
        <v>32</v>
      </c>
      <c r="E11" s="158">
        <v>3604</v>
      </c>
      <c r="F11" s="176">
        <v>0</v>
      </c>
      <c r="G11" s="158">
        <v>90</v>
      </c>
      <c r="H11" s="158">
        <v>42</v>
      </c>
    </row>
    <row r="12" spans="1:18" ht="23.1" customHeight="1">
      <c r="B12" s="114" t="s">
        <v>18</v>
      </c>
      <c r="C12" s="158">
        <v>437</v>
      </c>
      <c r="D12" s="158">
        <v>2</v>
      </c>
      <c r="E12" s="158">
        <v>732</v>
      </c>
      <c r="F12" s="176">
        <v>24</v>
      </c>
      <c r="G12" s="158">
        <v>141</v>
      </c>
      <c r="H12" s="158">
        <v>210</v>
      </c>
    </row>
    <row r="13" spans="1:18" ht="23.1" customHeight="1">
      <c r="B13" s="114" t="s">
        <v>6</v>
      </c>
      <c r="C13" s="158">
        <v>378</v>
      </c>
      <c r="D13" s="158">
        <v>22</v>
      </c>
      <c r="E13" s="158">
        <v>967</v>
      </c>
      <c r="F13" s="176">
        <v>3</v>
      </c>
      <c r="G13" s="158">
        <v>236</v>
      </c>
      <c r="H13" s="158">
        <v>68</v>
      </c>
    </row>
    <row r="14" spans="1:18" ht="23.1" customHeight="1">
      <c r="B14" s="114" t="s">
        <v>7</v>
      </c>
      <c r="C14" s="158">
        <v>817</v>
      </c>
      <c r="D14" s="158">
        <v>14</v>
      </c>
      <c r="E14" s="158">
        <v>281</v>
      </c>
      <c r="F14" s="176">
        <v>24</v>
      </c>
      <c r="G14" s="158">
        <v>0</v>
      </c>
      <c r="H14" s="158">
        <v>51</v>
      </c>
    </row>
    <row r="15" spans="1:18" ht="23.1" customHeight="1">
      <c r="B15" s="114" t="s">
        <v>8</v>
      </c>
      <c r="C15" s="158">
        <v>219</v>
      </c>
      <c r="D15" s="158">
        <v>5</v>
      </c>
      <c r="E15" s="158">
        <v>1365</v>
      </c>
      <c r="F15" s="176">
        <v>0</v>
      </c>
      <c r="G15" s="158">
        <v>7</v>
      </c>
      <c r="H15" s="158">
        <v>2</v>
      </c>
    </row>
    <row r="16" spans="1:18" ht="21.75" customHeight="1">
      <c r="B16" s="114" t="s">
        <v>9</v>
      </c>
      <c r="C16" s="158">
        <v>434</v>
      </c>
      <c r="D16" s="158">
        <v>40</v>
      </c>
      <c r="E16" s="158">
        <v>1222</v>
      </c>
      <c r="F16" s="176">
        <v>0</v>
      </c>
      <c r="G16" s="158">
        <v>61</v>
      </c>
      <c r="H16" s="158">
        <v>0</v>
      </c>
    </row>
    <row r="17" spans="1:23" ht="23.1" customHeight="1">
      <c r="B17" s="114" t="s">
        <v>10</v>
      </c>
      <c r="C17" s="158">
        <v>308</v>
      </c>
      <c r="D17" s="158">
        <v>6</v>
      </c>
      <c r="E17" s="158">
        <v>375</v>
      </c>
      <c r="F17" s="176">
        <v>0</v>
      </c>
      <c r="G17" s="158">
        <v>20</v>
      </c>
      <c r="H17" s="158">
        <v>26</v>
      </c>
    </row>
    <row r="18" spans="1:23" ht="23.1" customHeight="1">
      <c r="B18" s="114" t="s">
        <v>11</v>
      </c>
      <c r="C18" s="158">
        <v>413</v>
      </c>
      <c r="D18" s="158">
        <v>73</v>
      </c>
      <c r="E18" s="158">
        <v>687</v>
      </c>
      <c r="F18" s="176">
        <v>6</v>
      </c>
      <c r="G18" s="158">
        <v>4</v>
      </c>
      <c r="H18" s="158">
        <v>8</v>
      </c>
    </row>
    <row r="19" spans="1:23" ht="23.1" customHeight="1">
      <c r="B19" s="114" t="s">
        <v>12</v>
      </c>
      <c r="C19" s="158">
        <v>286</v>
      </c>
      <c r="D19" s="158">
        <v>8</v>
      </c>
      <c r="E19" s="158">
        <v>863</v>
      </c>
      <c r="F19" s="176">
        <v>0</v>
      </c>
      <c r="G19" s="158">
        <v>0</v>
      </c>
      <c r="H19" s="158">
        <v>0</v>
      </c>
    </row>
    <row r="20" spans="1:23" ht="23.1" customHeight="1" thickBot="1">
      <c r="B20" s="115" t="s">
        <v>13</v>
      </c>
      <c r="C20" s="159">
        <v>103</v>
      </c>
      <c r="D20" s="159">
        <v>3</v>
      </c>
      <c r="E20" s="159">
        <v>98</v>
      </c>
      <c r="F20" s="290">
        <v>0</v>
      </c>
      <c r="G20" s="159">
        <v>0</v>
      </c>
      <c r="H20" s="159">
        <v>2</v>
      </c>
    </row>
    <row r="21" spans="1:23" s="304" customFormat="1" ht="23.1" customHeight="1" thickTop="1" thickBot="1">
      <c r="A21" s="284"/>
      <c r="B21" s="437" t="s">
        <v>112</v>
      </c>
      <c r="C21" s="174">
        <v>10651</v>
      </c>
      <c r="D21" s="174">
        <v>258</v>
      </c>
      <c r="E21" s="174">
        <v>14620</v>
      </c>
      <c r="F21" s="177">
        <v>77</v>
      </c>
      <c r="G21" s="174">
        <v>921</v>
      </c>
      <c r="H21" s="174">
        <v>794</v>
      </c>
      <c r="I21" s="284"/>
      <c r="J21" s="284"/>
      <c r="K21" s="284"/>
      <c r="L21" s="284"/>
      <c r="M21" s="284"/>
      <c r="N21" s="284"/>
      <c r="O21" s="284"/>
      <c r="P21" s="284"/>
      <c r="Q21" s="284"/>
      <c r="R21" s="284"/>
      <c r="S21" s="284"/>
      <c r="T21" s="284"/>
      <c r="U21" s="284"/>
      <c r="V21" s="284"/>
      <c r="W21" s="284"/>
    </row>
    <row r="22" spans="1:23" s="533" customFormat="1" ht="23.1" customHeight="1" thickTop="1" thickBot="1">
      <c r="A22" s="440"/>
      <c r="B22" s="531" t="s">
        <v>110</v>
      </c>
      <c r="C22" s="532"/>
      <c r="D22" s="532"/>
      <c r="E22" s="532"/>
      <c r="F22" s="532"/>
      <c r="G22" s="532"/>
      <c r="H22" s="532"/>
    </row>
    <row r="23" spans="1:23" ht="23.1" customHeight="1" thickTop="1">
      <c r="A23" s="440"/>
      <c r="B23" s="114" t="s">
        <v>14</v>
      </c>
      <c r="C23" s="158">
        <v>13</v>
      </c>
      <c r="D23" s="158">
        <v>0</v>
      </c>
      <c r="E23" s="158">
        <v>45</v>
      </c>
      <c r="F23" s="158">
        <v>1</v>
      </c>
      <c r="G23" s="158">
        <v>15</v>
      </c>
      <c r="H23" s="158">
        <v>34</v>
      </c>
    </row>
    <row r="24" spans="1:23" ht="23.1" customHeight="1">
      <c r="A24" s="440"/>
      <c r="B24" s="119" t="s">
        <v>17</v>
      </c>
      <c r="C24" s="159">
        <v>641</v>
      </c>
      <c r="D24" s="159">
        <v>1</v>
      </c>
      <c r="E24" s="159">
        <v>225</v>
      </c>
      <c r="F24" s="159">
        <v>0</v>
      </c>
      <c r="G24" s="159">
        <v>77</v>
      </c>
      <c r="H24" s="158">
        <v>118</v>
      </c>
    </row>
    <row r="25" spans="1:23" ht="23.1" customHeight="1" thickBot="1">
      <c r="A25" s="440"/>
      <c r="B25" s="163" t="s">
        <v>40</v>
      </c>
      <c r="C25" s="159">
        <v>121</v>
      </c>
      <c r="D25" s="159">
        <v>0</v>
      </c>
      <c r="E25" s="159">
        <v>433</v>
      </c>
      <c r="F25" s="159">
        <v>1</v>
      </c>
      <c r="G25" s="159">
        <v>8</v>
      </c>
      <c r="H25" s="159">
        <v>0</v>
      </c>
    </row>
    <row r="26" spans="1:23" s="304" customFormat="1" ht="23.1" customHeight="1" thickTop="1" thickBot="1">
      <c r="A26" s="783"/>
      <c r="B26" s="437" t="s">
        <v>112</v>
      </c>
      <c r="C26" s="174">
        <v>775</v>
      </c>
      <c r="D26" s="174">
        <v>1</v>
      </c>
      <c r="E26" s="174">
        <v>703</v>
      </c>
      <c r="F26" s="174">
        <v>2</v>
      </c>
      <c r="G26" s="174">
        <v>100</v>
      </c>
      <c r="H26" s="174">
        <v>152</v>
      </c>
      <c r="I26" s="284"/>
      <c r="J26" s="284"/>
      <c r="K26" s="284"/>
      <c r="L26" s="284"/>
      <c r="M26" s="284"/>
      <c r="N26" s="284"/>
      <c r="O26" s="284"/>
      <c r="P26" s="284"/>
      <c r="Q26" s="284"/>
      <c r="R26" s="284"/>
      <c r="S26" s="284"/>
      <c r="T26" s="284"/>
      <c r="U26" s="284"/>
      <c r="V26" s="284"/>
      <c r="W26" s="284"/>
    </row>
    <row r="27" spans="1:23" s="533" customFormat="1" ht="23.1" customHeight="1" thickTop="1" thickBot="1">
      <c r="A27" s="783"/>
      <c r="B27" s="531" t="s">
        <v>113</v>
      </c>
      <c r="C27" s="532">
        <v>11426</v>
      </c>
      <c r="D27" s="532">
        <v>259</v>
      </c>
      <c r="E27" s="532">
        <v>15323</v>
      </c>
      <c r="F27" s="532">
        <v>79</v>
      </c>
      <c r="G27" s="532">
        <v>1021</v>
      </c>
      <c r="H27" s="532">
        <v>946</v>
      </c>
    </row>
    <row r="28" spans="1:23" s="121" customFormat="1" ht="21" customHeight="1" thickTop="1">
      <c r="A28" s="783"/>
      <c r="B28" s="355"/>
      <c r="C28" s="165"/>
      <c r="D28" s="355"/>
      <c r="E28" s="355"/>
      <c r="F28" s="355"/>
      <c r="G28" s="355"/>
      <c r="H28" s="355"/>
      <c r="I28" s="284"/>
      <c r="J28" s="284"/>
      <c r="K28" s="284"/>
      <c r="L28" s="284"/>
      <c r="M28" s="284"/>
      <c r="N28" s="284"/>
      <c r="O28" s="284"/>
      <c r="P28" s="284"/>
      <c r="Q28" s="284"/>
      <c r="R28" s="284"/>
      <c r="S28" s="284"/>
      <c r="T28" s="284"/>
      <c r="U28" s="284"/>
      <c r="V28" s="284"/>
      <c r="W28" s="284"/>
    </row>
    <row r="29" spans="1:23" s="121" customFormat="1" ht="27.75" customHeight="1">
      <c r="B29" s="764" t="s">
        <v>240</v>
      </c>
      <c r="C29" s="764"/>
      <c r="D29" s="764"/>
      <c r="E29" s="764"/>
      <c r="F29" s="764"/>
      <c r="G29" s="764"/>
      <c r="H29" s="764"/>
      <c r="I29" s="122"/>
      <c r="J29" s="122"/>
    </row>
    <row r="30" spans="1:23" s="121" customFormat="1" ht="11.25" customHeight="1">
      <c r="B30" s="374"/>
      <c r="C30" s="355"/>
      <c r="D30" s="355"/>
      <c r="E30" s="355"/>
      <c r="F30" s="355"/>
      <c r="G30" s="355"/>
      <c r="H30" s="355"/>
    </row>
    <row r="31" spans="1:23" s="121" customFormat="1" ht="16.5" customHeight="1">
      <c r="B31" s="355"/>
      <c r="C31" s="355"/>
      <c r="D31" s="355"/>
      <c r="E31" s="355"/>
      <c r="F31" s="355"/>
      <c r="G31" s="355"/>
      <c r="H31" s="355"/>
    </row>
    <row r="32" spans="1:23" s="121" customFormat="1" ht="17.25" customHeight="1">
      <c r="B32" s="355"/>
      <c r="C32" s="355"/>
      <c r="D32" s="355"/>
      <c r="E32" s="355"/>
      <c r="F32" s="355"/>
      <c r="G32" s="355"/>
      <c r="H32" s="355"/>
    </row>
    <row r="33" spans="2:8" s="121" customFormat="1" ht="16.5" customHeight="1">
      <c r="B33" s="355"/>
      <c r="C33" s="355"/>
      <c r="D33" s="355"/>
      <c r="E33" s="355"/>
      <c r="F33" s="355"/>
      <c r="G33" s="355"/>
      <c r="H33" s="355"/>
    </row>
    <row r="34" spans="2:8" ht="11.25" customHeight="1">
      <c r="B34" s="122"/>
      <c r="C34" s="122"/>
      <c r="D34" s="122"/>
      <c r="E34" s="122"/>
      <c r="F34" s="122"/>
      <c r="G34" s="122"/>
      <c r="H34" s="122"/>
    </row>
    <row r="35" spans="2:8" ht="9.75" hidden="1" customHeight="1"/>
    <row r="36" spans="2:8" ht="20.25" customHeight="1">
      <c r="B36" s="782" t="s">
        <v>130</v>
      </c>
      <c r="C36" s="782"/>
      <c r="D36" s="782"/>
      <c r="E36" s="782"/>
      <c r="F36" s="782"/>
      <c r="G36" s="782"/>
      <c r="H36" s="689">
        <v>25</v>
      </c>
    </row>
    <row r="37" spans="2:8" ht="15" customHeight="1"/>
  </sheetData>
  <mergeCells count="9">
    <mergeCell ref="A26:A28"/>
    <mergeCell ref="B1:H1"/>
    <mergeCell ref="B2:D2"/>
    <mergeCell ref="B36:G36"/>
    <mergeCell ref="B3:B4"/>
    <mergeCell ref="C3:D3"/>
    <mergeCell ref="E3:E4"/>
    <mergeCell ref="F3:H3"/>
    <mergeCell ref="B29:H29"/>
  </mergeCells>
  <printOptions horizontalCentered="1"/>
  <pageMargins left="0.70866141732283505" right="0.70866141732283505" top="1.0905511809999999" bottom="0.196850393700787" header="0" footer="0"/>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sheetPr>
    <tabColor rgb="FF993366"/>
  </sheetPr>
  <dimension ref="A1:S36"/>
  <sheetViews>
    <sheetView rightToLeft="1" view="pageBreakPreview" zoomScaleSheetLayoutView="100" workbookViewId="0">
      <selection activeCell="S6" sqref="S5:S6"/>
    </sheetView>
  </sheetViews>
  <sheetFormatPr defaultRowHeight="12.75"/>
  <cols>
    <col min="1" max="1" width="13.85546875" style="284" customWidth="1"/>
    <col min="2" max="2" width="7.7109375" style="284" customWidth="1"/>
    <col min="3" max="3" width="7" style="284" customWidth="1"/>
    <col min="4" max="4" width="1" style="284" customWidth="1"/>
    <col min="5" max="6" width="7.7109375" style="284" customWidth="1"/>
    <col min="7" max="7" width="1" style="284" customWidth="1"/>
    <col min="8" max="8" width="6.85546875" style="284" customWidth="1"/>
    <col min="9" max="9" width="7.140625" style="284" customWidth="1"/>
    <col min="10" max="10" width="1.140625" style="284" customWidth="1"/>
    <col min="11" max="11" width="9.28515625" style="284" customWidth="1"/>
    <col min="12" max="12" width="8.85546875" style="284" customWidth="1"/>
    <col min="13" max="13" width="9.5703125" style="284" customWidth="1"/>
    <col min="14" max="15" width="9.140625" style="284" hidden="1" customWidth="1"/>
    <col min="16" max="16" width="9.7109375" style="284" customWidth="1"/>
    <col min="17" max="18" width="9.140625" style="284"/>
    <col min="19" max="19" width="10.140625" style="284" bestFit="1" customWidth="1"/>
    <col min="20" max="20" width="9.140625" style="284"/>
    <col min="21" max="21" width="10.42578125" style="284" customWidth="1"/>
    <col min="22" max="22" width="10.5703125" style="284" customWidth="1"/>
    <col min="23" max="16384" width="9.140625" style="284"/>
  </cols>
  <sheetData>
    <row r="1" spans="1:16" ht="35.25" customHeight="1">
      <c r="A1" s="767" t="s">
        <v>593</v>
      </c>
      <c r="B1" s="767"/>
      <c r="C1" s="767"/>
      <c r="D1" s="767"/>
      <c r="E1" s="767"/>
      <c r="F1" s="767"/>
      <c r="G1" s="767"/>
      <c r="H1" s="767"/>
      <c r="I1" s="767"/>
      <c r="J1" s="767"/>
      <c r="K1" s="767"/>
      <c r="L1" s="767"/>
      <c r="M1" s="767"/>
      <c r="N1" s="767"/>
      <c r="O1" s="767"/>
      <c r="P1" s="767"/>
    </row>
    <row r="2" spans="1:16" ht="25.5" customHeight="1" thickBot="1">
      <c r="A2" s="856" t="s">
        <v>355</v>
      </c>
      <c r="B2" s="856"/>
      <c r="C2" s="267"/>
      <c r="D2" s="267"/>
      <c r="E2" s="267"/>
      <c r="F2" s="267"/>
      <c r="G2" s="267"/>
      <c r="H2" s="267"/>
      <c r="I2" s="267"/>
      <c r="J2" s="267"/>
      <c r="K2" s="266"/>
      <c r="L2" s="266"/>
      <c r="M2" s="266"/>
    </row>
    <row r="3" spans="1:16" ht="42.75" customHeight="1" thickTop="1">
      <c r="A3" s="769" t="s">
        <v>16</v>
      </c>
      <c r="B3" s="857" t="s">
        <v>357</v>
      </c>
      <c r="C3" s="857"/>
      <c r="D3" s="860"/>
      <c r="E3" s="857" t="s">
        <v>358</v>
      </c>
      <c r="F3" s="857"/>
      <c r="G3" s="860"/>
      <c r="H3" s="857" t="s">
        <v>359</v>
      </c>
      <c r="I3" s="857"/>
      <c r="J3" s="858"/>
      <c r="K3" s="776" t="s">
        <v>594</v>
      </c>
      <c r="L3" s="776"/>
      <c r="M3" s="776"/>
      <c r="P3" s="769" t="s">
        <v>476</v>
      </c>
    </row>
    <row r="4" spans="1:16" ht="24.75" customHeight="1">
      <c r="A4" s="770"/>
      <c r="B4" s="554" t="s">
        <v>19</v>
      </c>
      <c r="C4" s="554" t="s">
        <v>121</v>
      </c>
      <c r="D4" s="861"/>
      <c r="E4" s="554" t="s">
        <v>19</v>
      </c>
      <c r="F4" s="554" t="s">
        <v>121</v>
      </c>
      <c r="G4" s="861"/>
      <c r="H4" s="554" t="s">
        <v>19</v>
      </c>
      <c r="I4" s="554" t="s">
        <v>121</v>
      </c>
      <c r="J4" s="859"/>
      <c r="K4" s="554" t="s">
        <v>19</v>
      </c>
      <c r="L4" s="554" t="s">
        <v>121</v>
      </c>
      <c r="M4" s="554" t="s">
        <v>102</v>
      </c>
      <c r="P4" s="770"/>
    </row>
    <row r="5" spans="1:16" ht="26.1" customHeight="1">
      <c r="A5" s="113" t="s">
        <v>0</v>
      </c>
      <c r="B5" s="399">
        <v>29</v>
      </c>
      <c r="C5" s="399">
        <v>21</v>
      </c>
      <c r="D5" s="399"/>
      <c r="E5" s="399">
        <v>17</v>
      </c>
      <c r="F5" s="399">
        <v>13</v>
      </c>
      <c r="G5" s="399"/>
      <c r="H5" s="399">
        <v>15</v>
      </c>
      <c r="I5" s="399">
        <v>9</v>
      </c>
      <c r="J5" s="399"/>
      <c r="K5" s="399">
        <f>B5+E5+H5</f>
        <v>61</v>
      </c>
      <c r="L5" s="399">
        <f>C5+F5+I5</f>
        <v>43</v>
      </c>
      <c r="M5" s="399">
        <f>SUM(K5:L5)</f>
        <v>104</v>
      </c>
      <c r="P5" s="461">
        <f>M5/1556*100</f>
        <v>6.6838046272493568</v>
      </c>
    </row>
    <row r="6" spans="1:16" ht="26.1" customHeight="1">
      <c r="A6" s="114" t="s">
        <v>1</v>
      </c>
      <c r="B6" s="431">
        <v>10</v>
      </c>
      <c r="C6" s="431">
        <v>10</v>
      </c>
      <c r="D6" s="431"/>
      <c r="E6" s="431">
        <v>9</v>
      </c>
      <c r="F6" s="431">
        <v>7</v>
      </c>
      <c r="G6" s="431"/>
      <c r="H6" s="431">
        <v>7</v>
      </c>
      <c r="I6" s="431">
        <v>7</v>
      </c>
      <c r="J6" s="431"/>
      <c r="K6" s="431">
        <f t="shared" ref="K6:K27" si="0">B6+E6+H6</f>
        <v>26</v>
      </c>
      <c r="L6" s="431">
        <f t="shared" ref="L6:L27" si="1">C6+F6+I6</f>
        <v>24</v>
      </c>
      <c r="M6" s="431">
        <f t="shared" ref="M6:M27" si="2">SUM(K6:L6)</f>
        <v>50</v>
      </c>
      <c r="P6" s="734">
        <f t="shared" ref="P6:P27" si="3">M6/1556*100</f>
        <v>3.2133676092544987</v>
      </c>
    </row>
    <row r="7" spans="1:16" ht="26.1" customHeight="1">
      <c r="A7" s="114" t="s">
        <v>3</v>
      </c>
      <c r="B7" s="431">
        <v>20</v>
      </c>
      <c r="C7" s="431">
        <v>10</v>
      </c>
      <c r="D7" s="431"/>
      <c r="E7" s="431">
        <v>17</v>
      </c>
      <c r="F7" s="431">
        <v>9</v>
      </c>
      <c r="G7" s="431"/>
      <c r="H7" s="431">
        <v>8</v>
      </c>
      <c r="I7" s="431">
        <v>4</v>
      </c>
      <c r="J7" s="431"/>
      <c r="K7" s="431">
        <f t="shared" si="0"/>
        <v>45</v>
      </c>
      <c r="L7" s="431">
        <f t="shared" si="1"/>
        <v>23</v>
      </c>
      <c r="M7" s="431">
        <f t="shared" si="2"/>
        <v>68</v>
      </c>
      <c r="P7" s="734">
        <f t="shared" si="3"/>
        <v>4.3701799485861184</v>
      </c>
    </row>
    <row r="8" spans="1:16" ht="26.1" customHeight="1">
      <c r="A8" s="114" t="s">
        <v>74</v>
      </c>
      <c r="B8" s="431">
        <v>7</v>
      </c>
      <c r="C8" s="431">
        <v>7</v>
      </c>
      <c r="D8" s="431"/>
      <c r="E8" s="431">
        <v>10</v>
      </c>
      <c r="F8" s="431">
        <v>2</v>
      </c>
      <c r="G8" s="431"/>
      <c r="H8" s="431">
        <v>11</v>
      </c>
      <c r="I8" s="431">
        <v>5</v>
      </c>
      <c r="J8" s="431"/>
      <c r="K8" s="431">
        <f t="shared" si="0"/>
        <v>28</v>
      </c>
      <c r="L8" s="431">
        <f t="shared" si="1"/>
        <v>14</v>
      </c>
      <c r="M8" s="431">
        <f t="shared" si="2"/>
        <v>42</v>
      </c>
      <c r="P8" s="734">
        <f t="shared" si="3"/>
        <v>2.6992287917737787</v>
      </c>
    </row>
    <row r="9" spans="1:16" ht="26.1" customHeight="1">
      <c r="A9" s="114" t="s">
        <v>20</v>
      </c>
      <c r="B9" s="431">
        <v>96</v>
      </c>
      <c r="C9" s="431">
        <v>64</v>
      </c>
      <c r="D9" s="431"/>
      <c r="E9" s="431">
        <v>69</v>
      </c>
      <c r="F9" s="431">
        <v>46</v>
      </c>
      <c r="G9" s="431"/>
      <c r="H9" s="431">
        <v>46</v>
      </c>
      <c r="I9" s="431">
        <v>51</v>
      </c>
      <c r="J9" s="431"/>
      <c r="K9" s="431">
        <f t="shared" si="0"/>
        <v>211</v>
      </c>
      <c r="L9" s="431">
        <f t="shared" si="1"/>
        <v>161</v>
      </c>
      <c r="M9" s="431">
        <f t="shared" si="2"/>
        <v>372</v>
      </c>
      <c r="P9" s="734">
        <f t="shared" si="3"/>
        <v>23.907455012853472</v>
      </c>
    </row>
    <row r="10" spans="1:16" ht="26.1" customHeight="1">
      <c r="A10" s="114" t="s">
        <v>4</v>
      </c>
      <c r="B10" s="431">
        <v>11</v>
      </c>
      <c r="C10" s="431">
        <v>14</v>
      </c>
      <c r="D10" s="431"/>
      <c r="E10" s="431">
        <v>8</v>
      </c>
      <c r="F10" s="431">
        <v>13</v>
      </c>
      <c r="G10" s="431"/>
      <c r="H10" s="431">
        <v>16</v>
      </c>
      <c r="I10" s="431">
        <v>12</v>
      </c>
      <c r="J10" s="431"/>
      <c r="K10" s="431">
        <f t="shared" si="0"/>
        <v>35</v>
      </c>
      <c r="L10" s="431">
        <f t="shared" si="1"/>
        <v>39</v>
      </c>
      <c r="M10" s="431">
        <f t="shared" si="2"/>
        <v>74</v>
      </c>
      <c r="P10" s="734">
        <f t="shared" si="3"/>
        <v>4.7557840616966578</v>
      </c>
    </row>
    <row r="11" spans="1:16" ht="26.1" customHeight="1">
      <c r="A11" s="114" t="s">
        <v>18</v>
      </c>
      <c r="B11" s="431">
        <v>11</v>
      </c>
      <c r="C11" s="431">
        <v>8</v>
      </c>
      <c r="D11" s="431"/>
      <c r="E11" s="431">
        <v>11</v>
      </c>
      <c r="F11" s="431">
        <v>9</v>
      </c>
      <c r="G11" s="431"/>
      <c r="H11" s="431">
        <v>11</v>
      </c>
      <c r="I11" s="431">
        <v>9</v>
      </c>
      <c r="J11" s="431"/>
      <c r="K11" s="431">
        <f t="shared" si="0"/>
        <v>33</v>
      </c>
      <c r="L11" s="431">
        <f t="shared" si="1"/>
        <v>26</v>
      </c>
      <c r="M11" s="431">
        <f t="shared" si="2"/>
        <v>59</v>
      </c>
      <c r="P11" s="734">
        <f t="shared" si="3"/>
        <v>3.7917737789203083</v>
      </c>
    </row>
    <row r="12" spans="1:16" ht="26.1" customHeight="1">
      <c r="A12" s="114" t="s">
        <v>6</v>
      </c>
      <c r="B12" s="431">
        <v>15</v>
      </c>
      <c r="C12" s="431">
        <v>8</v>
      </c>
      <c r="D12" s="431"/>
      <c r="E12" s="431">
        <v>9</v>
      </c>
      <c r="F12" s="431">
        <v>7</v>
      </c>
      <c r="G12" s="431"/>
      <c r="H12" s="431">
        <v>6</v>
      </c>
      <c r="I12" s="431">
        <v>7</v>
      </c>
      <c r="J12" s="431"/>
      <c r="K12" s="431">
        <f t="shared" si="0"/>
        <v>30</v>
      </c>
      <c r="L12" s="431">
        <f t="shared" si="1"/>
        <v>22</v>
      </c>
      <c r="M12" s="431">
        <f t="shared" si="2"/>
        <v>52</v>
      </c>
      <c r="P12" s="734">
        <f t="shared" si="3"/>
        <v>3.3419023136246784</v>
      </c>
    </row>
    <row r="13" spans="1:16" ht="26.1" customHeight="1">
      <c r="A13" s="114" t="s">
        <v>7</v>
      </c>
      <c r="B13" s="431">
        <v>13</v>
      </c>
      <c r="C13" s="431">
        <v>8</v>
      </c>
      <c r="D13" s="431"/>
      <c r="E13" s="431">
        <v>9</v>
      </c>
      <c r="F13" s="431">
        <v>6</v>
      </c>
      <c r="G13" s="431"/>
      <c r="H13" s="431">
        <v>10</v>
      </c>
      <c r="I13" s="431">
        <v>5</v>
      </c>
      <c r="J13" s="431"/>
      <c r="K13" s="431">
        <f t="shared" si="0"/>
        <v>32</v>
      </c>
      <c r="L13" s="431">
        <f t="shared" si="1"/>
        <v>19</v>
      </c>
      <c r="M13" s="431">
        <f t="shared" si="2"/>
        <v>51</v>
      </c>
      <c r="P13" s="734">
        <f t="shared" si="3"/>
        <v>3.2776349614395883</v>
      </c>
    </row>
    <row r="14" spans="1:16" ht="26.1" customHeight="1">
      <c r="A14" s="114" t="s">
        <v>8</v>
      </c>
      <c r="B14" s="431">
        <v>14</v>
      </c>
      <c r="C14" s="431">
        <v>15</v>
      </c>
      <c r="D14" s="431"/>
      <c r="E14" s="431">
        <v>12</v>
      </c>
      <c r="F14" s="431">
        <v>7</v>
      </c>
      <c r="G14" s="431"/>
      <c r="H14" s="431">
        <v>10</v>
      </c>
      <c r="I14" s="431">
        <v>11</v>
      </c>
      <c r="J14" s="431"/>
      <c r="K14" s="431">
        <f t="shared" si="0"/>
        <v>36</v>
      </c>
      <c r="L14" s="431">
        <f t="shared" si="1"/>
        <v>33</v>
      </c>
      <c r="M14" s="431">
        <f t="shared" si="2"/>
        <v>69</v>
      </c>
      <c r="P14" s="734">
        <f t="shared" si="3"/>
        <v>4.4344473007712084</v>
      </c>
    </row>
    <row r="15" spans="1:16" ht="26.1" customHeight="1">
      <c r="A15" s="114" t="s">
        <v>9</v>
      </c>
      <c r="B15" s="431">
        <v>14</v>
      </c>
      <c r="C15" s="431">
        <v>7</v>
      </c>
      <c r="D15" s="431"/>
      <c r="E15" s="431">
        <v>11</v>
      </c>
      <c r="F15" s="431">
        <v>9</v>
      </c>
      <c r="G15" s="431"/>
      <c r="H15" s="431">
        <v>10</v>
      </c>
      <c r="I15" s="431">
        <v>5</v>
      </c>
      <c r="J15" s="431"/>
      <c r="K15" s="431">
        <f t="shared" si="0"/>
        <v>35</v>
      </c>
      <c r="L15" s="431">
        <f t="shared" si="1"/>
        <v>21</v>
      </c>
      <c r="M15" s="431">
        <f t="shared" si="2"/>
        <v>56</v>
      </c>
      <c r="P15" s="734">
        <f t="shared" si="3"/>
        <v>3.5989717223650386</v>
      </c>
    </row>
    <row r="16" spans="1:16" ht="26.1" customHeight="1">
      <c r="A16" s="114" t="s">
        <v>10</v>
      </c>
      <c r="B16" s="431">
        <v>7</v>
      </c>
      <c r="C16" s="431">
        <v>4</v>
      </c>
      <c r="D16" s="431"/>
      <c r="E16" s="431">
        <v>4</v>
      </c>
      <c r="F16" s="431">
        <v>2</v>
      </c>
      <c r="G16" s="431"/>
      <c r="H16" s="431">
        <v>5</v>
      </c>
      <c r="I16" s="431">
        <v>6</v>
      </c>
      <c r="J16" s="431"/>
      <c r="K16" s="431">
        <f t="shared" si="0"/>
        <v>16</v>
      </c>
      <c r="L16" s="431">
        <f t="shared" si="1"/>
        <v>12</v>
      </c>
      <c r="M16" s="431">
        <f t="shared" si="2"/>
        <v>28</v>
      </c>
      <c r="P16" s="734">
        <f t="shared" si="3"/>
        <v>1.7994858611825193</v>
      </c>
    </row>
    <row r="17" spans="1:19" ht="26.1" customHeight="1">
      <c r="A17" s="114" t="s">
        <v>11</v>
      </c>
      <c r="B17" s="431">
        <v>23</v>
      </c>
      <c r="C17" s="431">
        <v>12</v>
      </c>
      <c r="D17" s="431"/>
      <c r="E17" s="431">
        <v>14</v>
      </c>
      <c r="F17" s="431">
        <v>19</v>
      </c>
      <c r="G17" s="431"/>
      <c r="H17" s="431">
        <v>11</v>
      </c>
      <c r="I17" s="431">
        <v>9</v>
      </c>
      <c r="J17" s="431"/>
      <c r="K17" s="431">
        <f t="shared" si="0"/>
        <v>48</v>
      </c>
      <c r="L17" s="431">
        <f t="shared" si="1"/>
        <v>40</v>
      </c>
      <c r="M17" s="431">
        <f t="shared" si="2"/>
        <v>88</v>
      </c>
      <c r="P17" s="734">
        <f t="shared" si="3"/>
        <v>5.6555269922879177</v>
      </c>
    </row>
    <row r="18" spans="1:19" ht="26.1" customHeight="1">
      <c r="A18" s="114" t="s">
        <v>12</v>
      </c>
      <c r="B18" s="431">
        <v>13</v>
      </c>
      <c r="C18" s="431">
        <v>7</v>
      </c>
      <c r="D18" s="431"/>
      <c r="E18" s="431">
        <v>5</v>
      </c>
      <c r="F18" s="431">
        <v>7</v>
      </c>
      <c r="G18" s="431"/>
      <c r="H18" s="431">
        <v>3</v>
      </c>
      <c r="I18" s="431">
        <v>3</v>
      </c>
      <c r="J18" s="431"/>
      <c r="K18" s="431">
        <f t="shared" si="0"/>
        <v>21</v>
      </c>
      <c r="L18" s="431">
        <f t="shared" si="1"/>
        <v>17</v>
      </c>
      <c r="M18" s="431">
        <f t="shared" si="2"/>
        <v>38</v>
      </c>
      <c r="P18" s="734">
        <f t="shared" si="3"/>
        <v>2.442159383033419</v>
      </c>
    </row>
    <row r="19" spans="1:19" ht="26.1" customHeight="1" thickBot="1">
      <c r="A19" s="115" t="s">
        <v>13</v>
      </c>
      <c r="B19" s="432">
        <v>42</v>
      </c>
      <c r="C19" s="432">
        <v>27</v>
      </c>
      <c r="D19" s="432"/>
      <c r="E19" s="432">
        <v>17</v>
      </c>
      <c r="F19" s="432">
        <v>31</v>
      </c>
      <c r="G19" s="432"/>
      <c r="H19" s="432">
        <v>23</v>
      </c>
      <c r="I19" s="432">
        <v>26</v>
      </c>
      <c r="J19" s="432"/>
      <c r="K19" s="432">
        <f t="shared" si="0"/>
        <v>82</v>
      </c>
      <c r="L19" s="432">
        <f t="shared" si="1"/>
        <v>84</v>
      </c>
      <c r="M19" s="432">
        <f t="shared" si="2"/>
        <v>166</v>
      </c>
      <c r="P19" s="735">
        <f t="shared" si="3"/>
        <v>10.668380462724937</v>
      </c>
    </row>
    <row r="20" spans="1:19" ht="26.1" customHeight="1" thickTop="1" thickBot="1">
      <c r="A20" s="464" t="s">
        <v>112</v>
      </c>
      <c r="B20" s="177">
        <f>SUM(B5:B19)</f>
        <v>325</v>
      </c>
      <c r="C20" s="177">
        <f>SUM(C5:C19)</f>
        <v>222</v>
      </c>
      <c r="D20" s="177"/>
      <c r="E20" s="177">
        <f>SUM(E5:E19)</f>
        <v>222</v>
      </c>
      <c r="F20" s="177">
        <f>SUM(F5:F19)</f>
        <v>187</v>
      </c>
      <c r="G20" s="177"/>
      <c r="H20" s="177">
        <f>SUM(H5:H19)</f>
        <v>192</v>
      </c>
      <c r="I20" s="177">
        <f>SUM(I5:I19)</f>
        <v>169</v>
      </c>
      <c r="J20" s="652"/>
      <c r="K20" s="177">
        <f t="shared" si="0"/>
        <v>739</v>
      </c>
      <c r="L20" s="177">
        <f t="shared" si="1"/>
        <v>578</v>
      </c>
      <c r="M20" s="177">
        <f t="shared" si="2"/>
        <v>1317</v>
      </c>
      <c r="P20" s="736">
        <f t="shared" si="3"/>
        <v>84.640102827763499</v>
      </c>
    </row>
    <row r="21" spans="1:19" s="533" customFormat="1" ht="26.1" customHeight="1" thickTop="1" thickBot="1">
      <c r="A21" s="531" t="s">
        <v>110</v>
      </c>
      <c r="B21" s="541"/>
      <c r="C21" s="541"/>
      <c r="D21" s="541"/>
      <c r="E21" s="541"/>
      <c r="F21" s="541"/>
      <c r="G21" s="541"/>
      <c r="H21" s="541"/>
      <c r="I21" s="541"/>
      <c r="J21" s="541"/>
      <c r="K21" s="541"/>
      <c r="L21" s="541"/>
      <c r="M21" s="541"/>
      <c r="P21" s="737"/>
    </row>
    <row r="22" spans="1:19" ht="26.1" customHeight="1" thickTop="1">
      <c r="A22" s="114" t="s">
        <v>14</v>
      </c>
      <c r="B22" s="431">
        <v>13</v>
      </c>
      <c r="C22" s="431">
        <v>7</v>
      </c>
      <c r="D22" s="431"/>
      <c r="E22" s="431">
        <v>10</v>
      </c>
      <c r="F22" s="431">
        <v>2</v>
      </c>
      <c r="G22" s="431"/>
      <c r="H22" s="431">
        <v>5</v>
      </c>
      <c r="I22" s="431">
        <v>6</v>
      </c>
      <c r="J22" s="431"/>
      <c r="K22" s="431">
        <f t="shared" si="0"/>
        <v>28</v>
      </c>
      <c r="L22" s="431">
        <f t="shared" si="1"/>
        <v>15</v>
      </c>
      <c r="M22" s="431">
        <f t="shared" si="2"/>
        <v>43</v>
      </c>
      <c r="P22" s="734">
        <f t="shared" si="3"/>
        <v>2.7634961439588688</v>
      </c>
      <c r="S22" s="215"/>
    </row>
    <row r="23" spans="1:19" ht="26.1" customHeight="1">
      <c r="A23" s="113" t="s">
        <v>17</v>
      </c>
      <c r="B23" s="181">
        <v>14</v>
      </c>
      <c r="C23" s="181">
        <v>10</v>
      </c>
      <c r="D23" s="181"/>
      <c r="E23" s="181">
        <v>7</v>
      </c>
      <c r="F23" s="181">
        <v>9</v>
      </c>
      <c r="G23" s="181"/>
      <c r="H23" s="181">
        <v>11</v>
      </c>
      <c r="I23" s="181">
        <v>11</v>
      </c>
      <c r="J23" s="181"/>
      <c r="K23" s="181">
        <f t="shared" si="0"/>
        <v>32</v>
      </c>
      <c r="L23" s="181">
        <f t="shared" si="1"/>
        <v>30</v>
      </c>
      <c r="M23" s="181">
        <f t="shared" si="2"/>
        <v>62</v>
      </c>
      <c r="P23" s="208">
        <f t="shared" si="3"/>
        <v>3.984575835475578</v>
      </c>
    </row>
    <row r="24" spans="1:19" ht="26.1" customHeight="1" thickBot="1">
      <c r="A24" s="115" t="s">
        <v>40</v>
      </c>
      <c r="B24" s="432">
        <v>15</v>
      </c>
      <c r="C24" s="432">
        <v>10</v>
      </c>
      <c r="D24" s="432"/>
      <c r="E24" s="432">
        <v>5</v>
      </c>
      <c r="F24" s="432">
        <v>6</v>
      </c>
      <c r="G24" s="432"/>
      <c r="H24" s="432">
        <v>1</v>
      </c>
      <c r="I24" s="432">
        <v>3</v>
      </c>
      <c r="J24" s="432"/>
      <c r="K24" s="432">
        <f t="shared" si="0"/>
        <v>21</v>
      </c>
      <c r="L24" s="432">
        <f t="shared" si="1"/>
        <v>19</v>
      </c>
      <c r="M24" s="432">
        <f t="shared" si="2"/>
        <v>40</v>
      </c>
      <c r="P24" s="735">
        <f t="shared" si="3"/>
        <v>2.5706940874035991</v>
      </c>
    </row>
    <row r="25" spans="1:19" ht="26.1" customHeight="1" thickTop="1" thickBot="1">
      <c r="A25" s="464" t="s">
        <v>112</v>
      </c>
      <c r="B25" s="433">
        <f>SUM(B22:B24)</f>
        <v>42</v>
      </c>
      <c r="C25" s="433">
        <f>SUM(C22:C24)</f>
        <v>27</v>
      </c>
      <c r="D25" s="433"/>
      <c r="E25" s="433">
        <f>SUM(E22:E24)</f>
        <v>22</v>
      </c>
      <c r="F25" s="433">
        <f>SUM(F22:F24)</f>
        <v>17</v>
      </c>
      <c r="G25" s="433"/>
      <c r="H25" s="433">
        <f>SUM(H22:H24)</f>
        <v>17</v>
      </c>
      <c r="I25" s="433">
        <f>SUM(I22:I24)</f>
        <v>20</v>
      </c>
      <c r="J25" s="433"/>
      <c r="K25" s="433">
        <f t="shared" si="0"/>
        <v>81</v>
      </c>
      <c r="L25" s="433">
        <f t="shared" si="1"/>
        <v>64</v>
      </c>
      <c r="M25" s="433">
        <f t="shared" si="2"/>
        <v>145</v>
      </c>
      <c r="P25" s="738">
        <f t="shared" si="3"/>
        <v>9.3187660668380463</v>
      </c>
    </row>
    <row r="26" spans="1:19" ht="25.5" customHeight="1" thickTop="1" thickBot="1">
      <c r="A26" s="759" t="s">
        <v>205</v>
      </c>
      <c r="B26" s="433">
        <v>26</v>
      </c>
      <c r="C26" s="433">
        <v>17</v>
      </c>
      <c r="D26" s="433"/>
      <c r="E26" s="433">
        <v>15</v>
      </c>
      <c r="F26" s="433">
        <v>10</v>
      </c>
      <c r="G26" s="433"/>
      <c r="H26" s="433">
        <v>15</v>
      </c>
      <c r="I26" s="433">
        <v>11</v>
      </c>
      <c r="J26" s="433"/>
      <c r="K26" s="433">
        <f>B26+E26+H26</f>
        <v>56</v>
      </c>
      <c r="L26" s="433">
        <f>C26+F26+I26</f>
        <v>38</v>
      </c>
      <c r="M26" s="433">
        <f>SUM(K26:L26)</f>
        <v>94</v>
      </c>
      <c r="P26" s="738">
        <f t="shared" si="3"/>
        <v>6.041131105398458</v>
      </c>
    </row>
    <row r="27" spans="1:19" s="533" customFormat="1" ht="26.1" customHeight="1" thickTop="1" thickBot="1">
      <c r="A27" s="531" t="s">
        <v>113</v>
      </c>
      <c r="B27" s="536">
        <f>B20+B25+B26</f>
        <v>393</v>
      </c>
      <c r="C27" s="536">
        <f t="shared" ref="C27:O27" si="4">C20+C25+C26</f>
        <v>266</v>
      </c>
      <c r="D27" s="536"/>
      <c r="E27" s="536">
        <f t="shared" si="4"/>
        <v>259</v>
      </c>
      <c r="F27" s="536">
        <f t="shared" si="4"/>
        <v>214</v>
      </c>
      <c r="G27" s="536"/>
      <c r="H27" s="536">
        <f t="shared" si="4"/>
        <v>224</v>
      </c>
      <c r="I27" s="536">
        <f t="shared" si="4"/>
        <v>200</v>
      </c>
      <c r="J27" s="536">
        <f t="shared" si="4"/>
        <v>0</v>
      </c>
      <c r="K27" s="536">
        <f t="shared" si="0"/>
        <v>876</v>
      </c>
      <c r="L27" s="536">
        <f t="shared" si="1"/>
        <v>680</v>
      </c>
      <c r="M27" s="536">
        <f t="shared" si="2"/>
        <v>1556</v>
      </c>
      <c r="N27" s="535">
        <f t="shared" si="4"/>
        <v>0</v>
      </c>
      <c r="O27" s="535">
        <f t="shared" si="4"/>
        <v>0</v>
      </c>
      <c r="P27" s="544">
        <f t="shared" si="3"/>
        <v>100</v>
      </c>
    </row>
    <row r="28" spans="1:19" ht="14.25" customHeight="1" thickTop="1">
      <c r="A28" s="241"/>
      <c r="B28" s="241"/>
      <c r="C28" s="241"/>
      <c r="D28" s="241"/>
      <c r="E28" s="241"/>
      <c r="F28" s="241"/>
      <c r="G28" s="241"/>
      <c r="H28" s="241"/>
      <c r="I28" s="241"/>
      <c r="J28" s="241"/>
      <c r="K28" s="172"/>
      <c r="L28" s="172"/>
      <c r="M28" s="172"/>
    </row>
    <row r="29" spans="1:19" ht="20.25" customHeight="1">
      <c r="A29" s="815" t="s">
        <v>227</v>
      </c>
      <c r="B29" s="815"/>
      <c r="C29" s="815"/>
      <c r="D29" s="815"/>
      <c r="E29" s="815"/>
      <c r="F29" s="815"/>
      <c r="G29" s="815"/>
      <c r="H29" s="815"/>
      <c r="I29" s="815"/>
      <c r="J29" s="815"/>
      <c r="K29" s="815"/>
      <c r="L29" s="815"/>
      <c r="M29" s="815"/>
    </row>
    <row r="30" spans="1:19" ht="10.5" customHeight="1">
      <c r="A30" s="500"/>
      <c r="B30" s="500"/>
      <c r="C30" s="500"/>
      <c r="D30" s="500"/>
      <c r="E30" s="500"/>
      <c r="F30" s="500"/>
      <c r="G30" s="500"/>
      <c r="H30" s="500"/>
      <c r="I30" s="500"/>
      <c r="J30" s="500"/>
      <c r="K30" s="500"/>
      <c r="L30" s="500"/>
      <c r="M30" s="500"/>
    </row>
    <row r="31" spans="1:19" ht="15" customHeight="1">
      <c r="A31" s="500"/>
      <c r="B31" s="500"/>
      <c r="C31" s="500"/>
      <c r="D31" s="500"/>
      <c r="E31" s="500"/>
      <c r="F31" s="500"/>
      <c r="G31" s="500"/>
      <c r="H31" s="500"/>
      <c r="I31" s="500"/>
      <c r="J31" s="500"/>
      <c r="K31" s="500"/>
      <c r="L31" s="500"/>
      <c r="M31" s="500"/>
    </row>
    <row r="32" spans="1:19" ht="9.75" customHeight="1">
      <c r="A32" s="462"/>
      <c r="B32" s="488"/>
      <c r="C32" s="488"/>
      <c r="D32" s="488"/>
      <c r="E32" s="488"/>
      <c r="F32" s="488"/>
      <c r="G32" s="488"/>
      <c r="H32" s="488"/>
      <c r="I32" s="488"/>
      <c r="J32" s="488"/>
      <c r="K32" s="462"/>
      <c r="L32" s="462"/>
      <c r="M32" s="463"/>
    </row>
    <row r="33" spans="1:16" ht="10.5" customHeight="1">
      <c r="A33" s="462"/>
      <c r="B33" s="488"/>
      <c r="C33" s="488"/>
      <c r="D33" s="488"/>
      <c r="E33" s="488"/>
      <c r="F33" s="488"/>
      <c r="G33" s="488"/>
      <c r="H33" s="488"/>
      <c r="I33" s="488"/>
      <c r="J33" s="488"/>
      <c r="K33" s="462"/>
      <c r="L33" s="462"/>
      <c r="M33" s="463"/>
    </row>
    <row r="34" spans="1:16" ht="12.75" customHeight="1"/>
    <row r="35" spans="1:16" ht="23.25" customHeight="1">
      <c r="A35" s="778" t="s">
        <v>132</v>
      </c>
      <c r="B35" s="778"/>
      <c r="C35" s="778"/>
      <c r="D35" s="778"/>
      <c r="E35" s="778"/>
      <c r="F35" s="778"/>
      <c r="G35" s="778"/>
      <c r="H35" s="778"/>
      <c r="I35" s="778"/>
      <c r="J35" s="778"/>
      <c r="K35" s="778"/>
      <c r="L35" s="778"/>
      <c r="M35" s="816">
        <v>66</v>
      </c>
      <c r="N35" s="816"/>
      <c r="O35" s="816"/>
      <c r="P35" s="816"/>
    </row>
    <row r="36" spans="1:16" ht="14.25" customHeight="1"/>
  </sheetData>
  <mergeCells count="14">
    <mergeCell ref="A1:P1"/>
    <mergeCell ref="P3:P4"/>
    <mergeCell ref="M35:P35"/>
    <mergeCell ref="A29:M29"/>
    <mergeCell ref="A35:L35"/>
    <mergeCell ref="A3:A4"/>
    <mergeCell ref="K3:M3"/>
    <mergeCell ref="A2:B2"/>
    <mergeCell ref="B3:C3"/>
    <mergeCell ref="E3:F3"/>
    <mergeCell ref="H3:I3"/>
    <mergeCell ref="J3:J4"/>
    <mergeCell ref="D3:D4"/>
    <mergeCell ref="G3:G4"/>
  </mergeCells>
  <printOptions horizontalCentered="1"/>
  <pageMargins left="0.45866141700000002" right="0.45866141700000002" top="0.59055118110236204" bottom="0.196850393700787" header="0.31496062992126" footer="0.31496062992126"/>
  <pageSetup paperSize="9" scale="95" orientation="portrait" r:id="rId1"/>
</worksheet>
</file>

<file path=xl/worksheets/sheet31.xml><?xml version="1.0" encoding="utf-8"?>
<worksheet xmlns="http://schemas.openxmlformats.org/spreadsheetml/2006/main" xmlns:r="http://schemas.openxmlformats.org/officeDocument/2006/relationships">
  <sheetPr>
    <tabColor rgb="FF993366"/>
  </sheetPr>
  <dimension ref="A1:M46"/>
  <sheetViews>
    <sheetView rightToLeft="1" view="pageBreakPreview" topLeftCell="A13" zoomScale="110" zoomScaleSheetLayoutView="110" workbookViewId="0">
      <selection activeCell="I26" sqref="I26"/>
    </sheetView>
  </sheetViews>
  <sheetFormatPr defaultRowHeight="12.75"/>
  <cols>
    <col min="1" max="1" width="1.140625" style="284" customWidth="1"/>
    <col min="2" max="2" width="5.140625" style="284" customWidth="1"/>
    <col min="3" max="3" width="41" style="284" customWidth="1"/>
    <col min="4" max="4" width="13.28515625" style="284" customWidth="1"/>
    <col min="5" max="5" width="14.5703125" style="284" customWidth="1"/>
    <col min="6" max="6" width="16.85546875" style="284" customWidth="1"/>
    <col min="7" max="7" width="9.140625" style="284" hidden="1" customWidth="1"/>
    <col min="8" max="16384" width="9.140625" style="284"/>
  </cols>
  <sheetData>
    <row r="1" spans="1:13" ht="33.75" customHeight="1">
      <c r="B1" s="767" t="s">
        <v>581</v>
      </c>
      <c r="C1" s="767"/>
      <c r="D1" s="767"/>
      <c r="E1" s="767"/>
      <c r="F1" s="767"/>
    </row>
    <row r="2" spans="1:13" ht="18" customHeight="1" thickBot="1">
      <c r="B2" s="780" t="s">
        <v>360</v>
      </c>
      <c r="C2" s="780"/>
      <c r="D2" s="263"/>
      <c r="E2" s="263"/>
      <c r="F2" s="263"/>
    </row>
    <row r="3" spans="1:13" s="570" customFormat="1" ht="33" customHeight="1" thickTop="1">
      <c r="B3" s="563"/>
      <c r="C3" s="563" t="s">
        <v>138</v>
      </c>
      <c r="D3" s="658" t="s">
        <v>44</v>
      </c>
      <c r="E3" s="658" t="s">
        <v>56</v>
      </c>
      <c r="F3" s="762" t="s">
        <v>579</v>
      </c>
    </row>
    <row r="4" spans="1:13" ht="21.95" customHeight="1">
      <c r="B4" s="8">
        <v>1</v>
      </c>
      <c r="C4" s="391" t="s">
        <v>46</v>
      </c>
      <c r="D4" s="273">
        <v>4996</v>
      </c>
      <c r="E4" s="222">
        <f>D4/25556*100</f>
        <v>19.549225230865549</v>
      </c>
      <c r="F4" s="222">
        <f>D4/36169123*100000</f>
        <v>13.812886754262745</v>
      </c>
    </row>
    <row r="5" spans="1:13" ht="21.95" customHeight="1">
      <c r="B5" s="392">
        <v>2</v>
      </c>
      <c r="C5" s="393" t="s">
        <v>47</v>
      </c>
      <c r="D5" s="210">
        <v>2123</v>
      </c>
      <c r="E5" s="338">
        <f t="shared" ref="E5:E16" si="0">D5/25556*100</f>
        <v>8.3072468304899054</v>
      </c>
      <c r="F5" s="338">
        <f t="shared" ref="F5:F16" si="1">D5/36169123*100000</f>
        <v>5.8696474338070068</v>
      </c>
    </row>
    <row r="6" spans="1:13" ht="21.95" customHeight="1">
      <c r="B6" s="392">
        <v>3</v>
      </c>
      <c r="C6" s="722" t="s">
        <v>450</v>
      </c>
      <c r="D6" s="212">
        <v>1657</v>
      </c>
      <c r="E6" s="338">
        <f t="shared" si="0"/>
        <v>6.4838002817342311</v>
      </c>
      <c r="F6" s="338">
        <f t="shared" si="1"/>
        <v>4.5812556749025957</v>
      </c>
    </row>
    <row r="7" spans="1:13" ht="21.95" customHeight="1">
      <c r="B7" s="392">
        <v>4</v>
      </c>
      <c r="C7" s="393" t="s">
        <v>133</v>
      </c>
      <c r="D7" s="212">
        <v>1505</v>
      </c>
      <c r="E7" s="338">
        <f t="shared" si="0"/>
        <v>5.8890280169040539</v>
      </c>
      <c r="F7" s="338">
        <f t="shared" si="1"/>
        <v>4.1610077192084525</v>
      </c>
    </row>
    <row r="8" spans="1:13" ht="21.95" customHeight="1">
      <c r="B8" s="8">
        <v>5</v>
      </c>
      <c r="C8" s="393" t="s">
        <v>54</v>
      </c>
      <c r="D8" s="212">
        <v>1419</v>
      </c>
      <c r="E8" s="338">
        <f t="shared" si="0"/>
        <v>5.5525121302238221</v>
      </c>
      <c r="F8" s="338">
        <f t="shared" si="1"/>
        <v>3.9232358495393989</v>
      </c>
    </row>
    <row r="9" spans="1:13" ht="21.95" customHeight="1">
      <c r="B9" s="392">
        <v>6</v>
      </c>
      <c r="C9" s="274" t="s">
        <v>451</v>
      </c>
      <c r="D9" s="212">
        <v>1281</v>
      </c>
      <c r="E9" s="338">
        <f t="shared" si="0"/>
        <v>5.012521521364846</v>
      </c>
      <c r="F9" s="338">
        <f t="shared" si="1"/>
        <v>3.5416949423960324</v>
      </c>
    </row>
    <row r="10" spans="1:13" ht="21.95" customHeight="1">
      <c r="B10" s="8">
        <v>7</v>
      </c>
      <c r="C10" s="375" t="s">
        <v>452</v>
      </c>
      <c r="D10" s="212">
        <v>1196</v>
      </c>
      <c r="E10" s="338">
        <f t="shared" si="0"/>
        <v>4.6799186101111285</v>
      </c>
      <c r="F10" s="338">
        <f t="shared" si="1"/>
        <v>3.3066878619091762</v>
      </c>
    </row>
    <row r="11" spans="1:13" ht="21.95" customHeight="1">
      <c r="B11" s="392">
        <v>8</v>
      </c>
      <c r="C11" s="635" t="s">
        <v>78</v>
      </c>
      <c r="D11" s="212">
        <v>1123</v>
      </c>
      <c r="E11" s="338">
        <f t="shared" si="0"/>
        <v>4.3942714039755835</v>
      </c>
      <c r="F11" s="338">
        <f t="shared" si="1"/>
        <v>3.1048582516086993</v>
      </c>
      <c r="M11" s="533"/>
    </row>
    <row r="12" spans="1:13" ht="21.95" customHeight="1">
      <c r="B12" s="392">
        <v>9</v>
      </c>
      <c r="C12" s="274" t="s">
        <v>57</v>
      </c>
      <c r="D12" s="212">
        <v>929</v>
      </c>
      <c r="E12" s="338">
        <f t="shared" si="0"/>
        <v>3.6351541712318047</v>
      </c>
      <c r="F12" s="338">
        <f t="shared" si="1"/>
        <v>2.5684891502622276</v>
      </c>
    </row>
    <row r="13" spans="1:13" ht="21.95" customHeight="1" thickBot="1">
      <c r="B13" s="8">
        <v>10</v>
      </c>
      <c r="C13" s="393" t="s">
        <v>59</v>
      </c>
      <c r="D13" s="213">
        <v>791</v>
      </c>
      <c r="E13" s="475">
        <f t="shared" si="0"/>
        <v>3.0951635623728282</v>
      </c>
      <c r="F13" s="475">
        <f t="shared" si="1"/>
        <v>2.1869482431188612</v>
      </c>
    </row>
    <row r="14" spans="1:13" ht="23.1" customHeight="1" thickTop="1" thickBot="1">
      <c r="B14" s="829" t="s">
        <v>126</v>
      </c>
      <c r="C14" s="829"/>
      <c r="D14" s="214">
        <f>SUM(D4:D13)</f>
        <v>17020</v>
      </c>
      <c r="E14" s="641">
        <f t="shared" si="0"/>
        <v>66.598841759273753</v>
      </c>
      <c r="F14" s="641">
        <f t="shared" si="1"/>
        <v>47.056711881015197</v>
      </c>
    </row>
    <row r="15" spans="1:13" ht="23.1" customHeight="1" thickTop="1" thickBot="1">
      <c r="B15" s="829" t="s">
        <v>323</v>
      </c>
      <c r="C15" s="829"/>
      <c r="D15" s="214">
        <v>8536</v>
      </c>
      <c r="E15" s="513">
        <f t="shared" si="0"/>
        <v>33.401158240726247</v>
      </c>
      <c r="F15" s="513">
        <f t="shared" si="1"/>
        <v>23.600240459244755</v>
      </c>
    </row>
    <row r="16" spans="1:13" s="533" customFormat="1" ht="23.1" customHeight="1" thickTop="1" thickBot="1">
      <c r="A16" s="440"/>
      <c r="B16" s="817" t="s">
        <v>329</v>
      </c>
      <c r="C16" s="817"/>
      <c r="D16" s="532">
        <f>SUM(D14:D15)</f>
        <v>25556</v>
      </c>
      <c r="E16" s="551">
        <f t="shared" si="0"/>
        <v>100</v>
      </c>
      <c r="F16" s="551">
        <f t="shared" si="1"/>
        <v>70.656952340259949</v>
      </c>
      <c r="M16" s="284"/>
    </row>
    <row r="17" spans="2:13" ht="5.25" customHeight="1" thickTop="1">
      <c r="B17" s="832"/>
      <c r="C17" s="832"/>
      <c r="D17" s="832"/>
      <c r="E17" s="832"/>
      <c r="F17" s="832"/>
    </row>
    <row r="18" spans="2:13" ht="15" customHeight="1">
      <c r="B18" s="835" t="s">
        <v>477</v>
      </c>
      <c r="C18" s="835"/>
      <c r="D18" s="835"/>
      <c r="E18" s="835"/>
      <c r="F18" s="835"/>
      <c r="G18" s="835"/>
    </row>
    <row r="19" spans="2:13" ht="27.75" customHeight="1">
      <c r="B19" s="836" t="s">
        <v>478</v>
      </c>
      <c r="C19" s="836"/>
      <c r="D19" s="836"/>
      <c r="E19" s="836"/>
      <c r="F19" s="836"/>
      <c r="G19" s="836"/>
      <c r="M19" s="570"/>
    </row>
    <row r="20" spans="2:13" ht="14.25" customHeight="1">
      <c r="B20" s="835" t="s">
        <v>479</v>
      </c>
      <c r="C20" s="835"/>
      <c r="D20" s="835"/>
      <c r="E20" s="835"/>
      <c r="F20" s="835"/>
      <c r="G20" s="835"/>
    </row>
    <row r="21" spans="2:13" ht="7.5" customHeight="1">
      <c r="B21" s="833"/>
      <c r="C21" s="833"/>
      <c r="D21" s="833"/>
      <c r="E21" s="833"/>
      <c r="F21" s="833"/>
    </row>
    <row r="22" spans="2:13" ht="33.75" customHeight="1">
      <c r="B22" s="831" t="s">
        <v>582</v>
      </c>
      <c r="C22" s="831"/>
      <c r="D22" s="831"/>
      <c r="E22" s="831"/>
      <c r="F22" s="831"/>
    </row>
    <row r="23" spans="2:13" ht="15.75" customHeight="1" thickBot="1">
      <c r="B23" s="780" t="s">
        <v>361</v>
      </c>
      <c r="C23" s="780"/>
      <c r="D23" s="263"/>
      <c r="E23" s="263"/>
      <c r="F23" s="263"/>
    </row>
    <row r="24" spans="2:13" s="570" customFormat="1" ht="33" customHeight="1" thickTop="1">
      <c r="B24" s="563"/>
      <c r="C24" s="563" t="s">
        <v>138</v>
      </c>
      <c r="D24" s="658" t="s">
        <v>140</v>
      </c>
      <c r="E24" s="658" t="s">
        <v>56</v>
      </c>
      <c r="F24" s="762" t="s">
        <v>574</v>
      </c>
      <c r="M24" s="284"/>
    </row>
    <row r="25" spans="2:13" ht="21.95" customHeight="1">
      <c r="B25" s="8">
        <v>1</v>
      </c>
      <c r="C25" s="274" t="s">
        <v>47</v>
      </c>
      <c r="D25" s="273">
        <v>1257</v>
      </c>
      <c r="E25" s="222">
        <f>D25/7568*100</f>
        <v>16.609408033826639</v>
      </c>
      <c r="F25" s="222">
        <f>D25/36169123*100000</f>
        <v>3.4753400020232728</v>
      </c>
    </row>
    <row r="26" spans="2:13" ht="21.95" customHeight="1">
      <c r="B26" s="392">
        <v>2</v>
      </c>
      <c r="C26" s="274" t="s">
        <v>46</v>
      </c>
      <c r="D26" s="210">
        <v>909</v>
      </c>
      <c r="E26" s="338">
        <f t="shared" ref="E26:E37" si="2">D26/7568*100</f>
        <v>12.011099365750528</v>
      </c>
      <c r="F26" s="338">
        <f t="shared" ref="F26:F37" si="3">D26/36169123*100000</f>
        <v>2.5131933666182618</v>
      </c>
    </row>
    <row r="27" spans="2:13" ht="21.95" customHeight="1">
      <c r="B27" s="392">
        <v>3</v>
      </c>
      <c r="C27" s="722" t="s">
        <v>450</v>
      </c>
      <c r="D27" s="212">
        <v>729</v>
      </c>
      <c r="E27" s="338">
        <f t="shared" si="2"/>
        <v>9.6326638477801261</v>
      </c>
      <c r="F27" s="338">
        <f t="shared" si="3"/>
        <v>2.0155313138225663</v>
      </c>
    </row>
    <row r="28" spans="2:13" ht="21.95" customHeight="1">
      <c r="B28" s="392">
        <v>4</v>
      </c>
      <c r="C28" s="274" t="s">
        <v>451</v>
      </c>
      <c r="D28" s="212">
        <v>604</v>
      </c>
      <c r="E28" s="338">
        <f t="shared" si="2"/>
        <v>7.9809725158562372</v>
      </c>
      <c r="F28" s="338">
        <f t="shared" si="3"/>
        <v>1.6699326660477778</v>
      </c>
    </row>
    <row r="29" spans="2:13" ht="21.95" customHeight="1">
      <c r="B29" s="8">
        <v>5</v>
      </c>
      <c r="C29" s="394" t="s">
        <v>60</v>
      </c>
      <c r="D29" s="212">
        <v>446</v>
      </c>
      <c r="E29" s="338">
        <f t="shared" si="2"/>
        <v>5.8932346723044402</v>
      </c>
      <c r="F29" s="338">
        <f t="shared" si="3"/>
        <v>1.2330959752604453</v>
      </c>
    </row>
    <row r="30" spans="2:13" ht="21.95" customHeight="1">
      <c r="B30" s="392">
        <v>6</v>
      </c>
      <c r="C30" s="274" t="s">
        <v>133</v>
      </c>
      <c r="D30" s="212">
        <v>420</v>
      </c>
      <c r="E30" s="338">
        <f t="shared" si="2"/>
        <v>5.5496828752642706</v>
      </c>
      <c r="F30" s="338">
        <f t="shared" si="3"/>
        <v>1.1612114565232892</v>
      </c>
    </row>
    <row r="31" spans="2:13" ht="21.95" customHeight="1">
      <c r="B31" s="8">
        <v>7</v>
      </c>
      <c r="C31" s="274" t="s">
        <v>54</v>
      </c>
      <c r="D31" s="212">
        <v>405</v>
      </c>
      <c r="E31" s="338">
        <f t="shared" si="2"/>
        <v>5.3514799154334041</v>
      </c>
      <c r="F31" s="338">
        <f t="shared" si="3"/>
        <v>1.1197396187903146</v>
      </c>
    </row>
    <row r="32" spans="2:13" ht="21.95" customHeight="1">
      <c r="B32" s="392">
        <v>8</v>
      </c>
      <c r="C32" s="274" t="s">
        <v>481</v>
      </c>
      <c r="D32" s="212">
        <v>398</v>
      </c>
      <c r="E32" s="338">
        <f t="shared" si="2"/>
        <v>5.2589852008456655</v>
      </c>
      <c r="F32" s="338">
        <f t="shared" si="3"/>
        <v>1.1003860945149264</v>
      </c>
    </row>
    <row r="33" spans="1:13" ht="21.95" customHeight="1">
      <c r="B33" s="392">
        <v>9</v>
      </c>
      <c r="C33" s="274" t="s">
        <v>69</v>
      </c>
      <c r="D33" s="212">
        <v>380</v>
      </c>
      <c r="E33" s="338">
        <f t="shared" si="2"/>
        <v>5.0211416490486256</v>
      </c>
      <c r="F33" s="338">
        <f t="shared" si="3"/>
        <v>1.0506198892353569</v>
      </c>
    </row>
    <row r="34" spans="1:13" ht="21.95" customHeight="1" thickBot="1">
      <c r="B34" s="8">
        <v>10</v>
      </c>
      <c r="C34" s="274" t="s">
        <v>50</v>
      </c>
      <c r="D34" s="213">
        <v>330</v>
      </c>
      <c r="E34" s="475">
        <f t="shared" si="2"/>
        <v>4.3604651162790695</v>
      </c>
      <c r="F34" s="475">
        <f t="shared" si="3"/>
        <v>0.91238043012544146</v>
      </c>
    </row>
    <row r="35" spans="1:13" ht="21.95" customHeight="1" thickTop="1" thickBot="1">
      <c r="B35" s="829" t="s">
        <v>139</v>
      </c>
      <c r="C35" s="829"/>
      <c r="D35" s="214">
        <f>SUM(D25:D34)</f>
        <v>5878</v>
      </c>
      <c r="E35" s="641">
        <f t="shared" si="2"/>
        <v>77.669133192389012</v>
      </c>
      <c r="F35" s="641">
        <f t="shared" si="3"/>
        <v>16.251430812961651</v>
      </c>
    </row>
    <row r="36" spans="1:13" ht="21.95" customHeight="1" thickTop="1" thickBot="1">
      <c r="B36" s="829" t="s">
        <v>327</v>
      </c>
      <c r="C36" s="829"/>
      <c r="D36" s="214">
        <v>1690</v>
      </c>
      <c r="E36" s="513">
        <f t="shared" si="2"/>
        <v>22.330866807610995</v>
      </c>
      <c r="F36" s="513">
        <f t="shared" si="3"/>
        <v>4.67249371791514</v>
      </c>
    </row>
    <row r="37" spans="1:13" s="533" customFormat="1" ht="21.95" customHeight="1" thickTop="1" thickBot="1">
      <c r="A37" s="440"/>
      <c r="B37" s="817" t="s">
        <v>328</v>
      </c>
      <c r="C37" s="817"/>
      <c r="D37" s="532">
        <f>SUM(D35:D36)</f>
        <v>7568</v>
      </c>
      <c r="E37" s="551">
        <f t="shared" si="2"/>
        <v>100</v>
      </c>
      <c r="F37" s="551">
        <f t="shared" si="3"/>
        <v>20.923924530876793</v>
      </c>
      <c r="G37" s="549">
        <f>SUM(D37:D37)</f>
        <v>7568</v>
      </c>
      <c r="M37" s="284"/>
    </row>
    <row r="38" spans="1:13" ht="6" customHeight="1" thickTop="1">
      <c r="B38" s="390"/>
      <c r="C38" s="390"/>
      <c r="D38" s="210"/>
      <c r="E38" s="222"/>
      <c r="F38" s="211"/>
    </row>
    <row r="39" spans="1:13" ht="18" customHeight="1">
      <c r="B39" s="834" t="s">
        <v>480</v>
      </c>
      <c r="C39" s="834"/>
      <c r="D39" s="834"/>
      <c r="E39" s="834"/>
      <c r="F39" s="834"/>
    </row>
    <row r="40" spans="1:13" ht="40.5" customHeight="1">
      <c r="B40" s="815" t="s">
        <v>353</v>
      </c>
      <c r="C40" s="815"/>
      <c r="D40" s="815"/>
      <c r="E40" s="815"/>
      <c r="F40" s="815"/>
    </row>
    <row r="41" spans="1:13" ht="5.25" customHeight="1">
      <c r="B41" s="657"/>
      <c r="C41" s="657"/>
      <c r="D41" s="657"/>
      <c r="E41" s="657"/>
      <c r="F41" s="657"/>
    </row>
    <row r="42" spans="1:13" ht="12" customHeight="1">
      <c r="B42" s="815" t="s">
        <v>226</v>
      </c>
      <c r="C42" s="830"/>
    </row>
    <row r="43" spans="1:13" ht="4.5" customHeight="1">
      <c r="B43" s="271"/>
      <c r="C43" s="271"/>
      <c r="D43" s="56"/>
    </row>
    <row r="44" spans="1:13" ht="14.25" customHeight="1">
      <c r="B44" s="778" t="s">
        <v>132</v>
      </c>
      <c r="C44" s="778"/>
      <c r="D44" s="185"/>
      <c r="E44" s="185"/>
      <c r="F44" s="689">
        <v>67</v>
      </c>
      <c r="G44" s="185"/>
    </row>
    <row r="45" spans="1:13" ht="20.25" hidden="1" customHeight="1"/>
    <row r="46" spans="1:13" ht="24.75" customHeight="1"/>
  </sheetData>
  <mergeCells count="19">
    <mergeCell ref="B44:C44"/>
    <mergeCell ref="B35:C35"/>
    <mergeCell ref="B36:C36"/>
    <mergeCell ref="B37:C37"/>
    <mergeCell ref="B39:F39"/>
    <mergeCell ref="B40:F40"/>
    <mergeCell ref="B42:C42"/>
    <mergeCell ref="B23:C23"/>
    <mergeCell ref="B1:F1"/>
    <mergeCell ref="B2:C2"/>
    <mergeCell ref="B14:C14"/>
    <mergeCell ref="B15:C15"/>
    <mergeCell ref="B16:C16"/>
    <mergeCell ref="B17:F17"/>
    <mergeCell ref="B18:G18"/>
    <mergeCell ref="B19:G19"/>
    <mergeCell ref="B20:G20"/>
    <mergeCell ref="B21:F21"/>
    <mergeCell ref="B22:F22"/>
  </mergeCells>
  <printOptions horizontalCentered="1"/>
  <pageMargins left="0.55118110236220497" right="0.55118110236220497" top="0.45511810000000003" bottom="0.196850393700787" header="0.511811023622047" footer="0.511811023622047"/>
  <pageSetup paperSize="9" scale="90" orientation="portrait" r:id="rId1"/>
  <headerFooter alignWithMargins="0"/>
</worksheet>
</file>

<file path=xl/worksheets/sheet32.xml><?xml version="1.0" encoding="utf-8"?>
<worksheet xmlns="http://schemas.openxmlformats.org/spreadsheetml/2006/main" xmlns:r="http://schemas.openxmlformats.org/officeDocument/2006/relationships">
  <sheetPr>
    <tabColor rgb="FF993366"/>
  </sheetPr>
  <dimension ref="A1:I51"/>
  <sheetViews>
    <sheetView rightToLeft="1" view="pageBreakPreview" workbookViewId="0">
      <selection activeCell="F3" sqref="F3"/>
    </sheetView>
  </sheetViews>
  <sheetFormatPr defaultRowHeight="12.75"/>
  <cols>
    <col min="1" max="1" width="4.85546875" style="284" customWidth="1"/>
    <col min="2" max="2" width="36" style="284" customWidth="1"/>
    <col min="3" max="3" width="16" style="284" customWidth="1"/>
    <col min="4" max="4" width="16.28515625" style="284" customWidth="1"/>
    <col min="5" max="5" width="16" style="284" customWidth="1"/>
    <col min="6" max="16384" width="9.140625" style="284"/>
  </cols>
  <sheetData>
    <row r="1" spans="1:5" ht="39.75" customHeight="1">
      <c r="A1" s="767" t="s">
        <v>584</v>
      </c>
      <c r="B1" s="767"/>
      <c r="C1" s="767"/>
      <c r="D1" s="767"/>
      <c r="E1" s="767"/>
    </row>
    <row r="2" spans="1:5" ht="25.5" customHeight="1" thickBot="1">
      <c r="A2" s="780" t="s">
        <v>362</v>
      </c>
      <c r="B2" s="780"/>
      <c r="C2" s="263"/>
      <c r="D2" s="263"/>
      <c r="E2" s="263"/>
    </row>
    <row r="3" spans="1:5" s="570" customFormat="1" ht="38.25" customHeight="1" thickTop="1">
      <c r="A3" s="664"/>
      <c r="B3" s="571" t="s">
        <v>138</v>
      </c>
      <c r="C3" s="664" t="s">
        <v>44</v>
      </c>
      <c r="D3" s="664" t="s">
        <v>45</v>
      </c>
      <c r="E3" s="762" t="s">
        <v>575</v>
      </c>
    </row>
    <row r="4" spans="1:5" ht="21.95" customHeight="1">
      <c r="A4" s="243">
        <v>1</v>
      </c>
      <c r="B4" s="274" t="s">
        <v>47</v>
      </c>
      <c r="C4" s="210">
        <v>1485</v>
      </c>
      <c r="D4" s="222">
        <f>C4/11194*100</f>
        <v>13.266035376094337</v>
      </c>
      <c r="E4" s="222">
        <f>C4/18273505*100000</f>
        <v>8.1265197891701675</v>
      </c>
    </row>
    <row r="5" spans="1:5" ht="21.95" customHeight="1">
      <c r="A5" s="227">
        <v>2</v>
      </c>
      <c r="B5" s="274" t="s">
        <v>87</v>
      </c>
      <c r="C5" s="212">
        <v>1059</v>
      </c>
      <c r="D5" s="338">
        <f t="shared" ref="D5:D16" si="0">C5/11194*100</f>
        <v>9.4604252278006076</v>
      </c>
      <c r="E5" s="338">
        <f t="shared" ref="E5:E16" si="1">C5/18273505*100000</f>
        <v>5.7952757284385239</v>
      </c>
    </row>
    <row r="6" spans="1:5" ht="21.95" customHeight="1">
      <c r="A6" s="243">
        <v>3</v>
      </c>
      <c r="B6" s="722" t="s">
        <v>450</v>
      </c>
      <c r="C6" s="212">
        <v>958</v>
      </c>
      <c r="D6" s="338">
        <f t="shared" si="0"/>
        <v>8.5581561550830791</v>
      </c>
      <c r="E6" s="338">
        <f t="shared" si="1"/>
        <v>5.2425629346969833</v>
      </c>
    </row>
    <row r="7" spans="1:5" ht="21.95" customHeight="1">
      <c r="A7" s="227">
        <v>4</v>
      </c>
      <c r="B7" s="274" t="s">
        <v>59</v>
      </c>
      <c r="C7" s="212">
        <v>791</v>
      </c>
      <c r="D7" s="338">
        <f t="shared" si="0"/>
        <v>7.0662855100946942</v>
      </c>
      <c r="E7" s="338">
        <f t="shared" si="1"/>
        <v>4.3286714836589919</v>
      </c>
    </row>
    <row r="8" spans="1:5" ht="21.95" customHeight="1">
      <c r="A8" s="243">
        <v>5</v>
      </c>
      <c r="B8" s="375" t="s">
        <v>133</v>
      </c>
      <c r="C8" s="212">
        <v>760</v>
      </c>
      <c r="D8" s="338">
        <f t="shared" si="0"/>
        <v>6.7893514382705025</v>
      </c>
      <c r="E8" s="338">
        <f t="shared" si="1"/>
        <v>4.1590269628076273</v>
      </c>
    </row>
    <row r="9" spans="1:5" ht="21.95" customHeight="1">
      <c r="A9" s="636">
        <v>6</v>
      </c>
      <c r="B9" s="274" t="s">
        <v>451</v>
      </c>
      <c r="C9" s="212">
        <v>684</v>
      </c>
      <c r="D9" s="338">
        <f t="shared" si="0"/>
        <v>6.1104162944434517</v>
      </c>
      <c r="E9" s="338">
        <f t="shared" si="1"/>
        <v>3.7431242665268654</v>
      </c>
    </row>
    <row r="10" spans="1:5" ht="21.95" customHeight="1">
      <c r="A10" s="227">
        <v>7</v>
      </c>
      <c r="B10" s="375" t="s">
        <v>452</v>
      </c>
      <c r="C10" s="212">
        <v>658</v>
      </c>
      <c r="D10" s="338">
        <f t="shared" si="0"/>
        <v>5.8781490083973553</v>
      </c>
      <c r="E10" s="338">
        <f t="shared" si="1"/>
        <v>3.6008417651676567</v>
      </c>
    </row>
    <row r="11" spans="1:5" ht="21.95" customHeight="1">
      <c r="A11" s="227">
        <v>8</v>
      </c>
      <c r="B11" s="274" t="s">
        <v>57</v>
      </c>
      <c r="C11" s="212">
        <v>501</v>
      </c>
      <c r="D11" s="338">
        <f t="shared" si="0"/>
        <v>4.4756119349651593</v>
      </c>
      <c r="E11" s="338">
        <f t="shared" si="1"/>
        <v>2.7416743531139756</v>
      </c>
    </row>
    <row r="12" spans="1:5" ht="21.95" customHeight="1">
      <c r="A12" s="243">
        <v>9</v>
      </c>
      <c r="B12" s="274" t="s">
        <v>50</v>
      </c>
      <c r="C12" s="212">
        <v>420</v>
      </c>
      <c r="D12" s="338">
        <f t="shared" si="0"/>
        <v>3.7520100053600145</v>
      </c>
      <c r="E12" s="338">
        <f t="shared" si="1"/>
        <v>2.2984096373410572</v>
      </c>
    </row>
    <row r="13" spans="1:5" ht="21.95" customHeight="1" thickBot="1">
      <c r="A13" s="228">
        <v>10</v>
      </c>
      <c r="B13" s="375" t="s">
        <v>69</v>
      </c>
      <c r="C13" s="213">
        <v>339</v>
      </c>
      <c r="D13" s="475">
        <f t="shared" si="0"/>
        <v>3.0284080757548688</v>
      </c>
      <c r="E13" s="475">
        <f t="shared" si="1"/>
        <v>1.8551449215681393</v>
      </c>
    </row>
    <row r="14" spans="1:5" ht="21.95" customHeight="1" thickTop="1" thickBot="1">
      <c r="A14" s="829" t="s">
        <v>325</v>
      </c>
      <c r="B14" s="829"/>
      <c r="C14" s="640">
        <f>SUM(C4:C13)</f>
        <v>7655</v>
      </c>
      <c r="D14" s="641">
        <f t="shared" si="0"/>
        <v>68.384849026264078</v>
      </c>
      <c r="E14" s="641">
        <f t="shared" si="1"/>
        <v>41.891251842489986</v>
      </c>
    </row>
    <row r="15" spans="1:5" ht="21.95" customHeight="1" thickTop="1" thickBot="1">
      <c r="A15" s="829" t="s">
        <v>326</v>
      </c>
      <c r="B15" s="829"/>
      <c r="C15" s="435">
        <v>3539</v>
      </c>
      <c r="D15" s="513">
        <f t="shared" si="0"/>
        <v>31.615150973735929</v>
      </c>
      <c r="E15" s="513">
        <f t="shared" si="1"/>
        <v>19.366837396547623</v>
      </c>
    </row>
    <row r="16" spans="1:5" ht="21.95" customHeight="1" thickTop="1" thickBot="1">
      <c r="A16" s="817" t="s">
        <v>330</v>
      </c>
      <c r="B16" s="817"/>
      <c r="C16" s="550">
        <f>SUM(C14:C15)</f>
        <v>11194</v>
      </c>
      <c r="D16" s="551">
        <f t="shared" si="0"/>
        <v>100</v>
      </c>
      <c r="E16" s="551">
        <f t="shared" si="1"/>
        <v>61.258089239037616</v>
      </c>
    </row>
    <row r="17" spans="1:6" ht="12" customHeight="1" thickTop="1">
      <c r="A17" s="265"/>
      <c r="B17" s="265"/>
      <c r="C17" s="276"/>
      <c r="D17" s="376"/>
      <c r="E17" s="211"/>
    </row>
    <row r="18" spans="1:6" ht="14.25" customHeight="1">
      <c r="A18" s="835"/>
      <c r="B18" s="835"/>
      <c r="C18" s="835"/>
      <c r="D18" s="835"/>
      <c r="E18" s="835"/>
      <c r="F18" s="659"/>
    </row>
    <row r="19" spans="1:6" ht="40.5" customHeight="1">
      <c r="A19" s="767" t="s">
        <v>583</v>
      </c>
      <c r="B19" s="767"/>
      <c r="C19" s="767"/>
      <c r="D19" s="767"/>
      <c r="E19" s="767"/>
    </row>
    <row r="20" spans="1:6" ht="25.5" customHeight="1" thickBot="1">
      <c r="A20" s="780" t="s">
        <v>363</v>
      </c>
      <c r="B20" s="780"/>
      <c r="C20" s="263"/>
      <c r="D20" s="263"/>
      <c r="E20" s="263"/>
    </row>
    <row r="21" spans="1:6" s="570" customFormat="1" ht="38.25" customHeight="1" thickTop="1">
      <c r="A21" s="664"/>
      <c r="B21" s="664" t="s">
        <v>138</v>
      </c>
      <c r="C21" s="664" t="s">
        <v>140</v>
      </c>
      <c r="D21" s="664" t="s">
        <v>45</v>
      </c>
      <c r="E21" s="762" t="s">
        <v>575</v>
      </c>
    </row>
    <row r="22" spans="1:6" ht="21.95" customHeight="1">
      <c r="A22" s="243">
        <v>1</v>
      </c>
      <c r="B22" s="374" t="s">
        <v>47</v>
      </c>
      <c r="C22" s="210">
        <v>851</v>
      </c>
      <c r="D22" s="222">
        <f>C22/3762*100</f>
        <v>22.620946305156831</v>
      </c>
      <c r="E22" s="222">
        <f>C22/18273505*100000</f>
        <v>4.6570157175648568</v>
      </c>
    </row>
    <row r="23" spans="1:6" ht="21.95" customHeight="1">
      <c r="A23" s="227">
        <v>2</v>
      </c>
      <c r="B23" s="722" t="s">
        <v>450</v>
      </c>
      <c r="C23" s="212">
        <v>406</v>
      </c>
      <c r="D23" s="338">
        <f t="shared" ref="D23:D34" si="2">C23/3762*100</f>
        <v>10.792131844763423</v>
      </c>
      <c r="E23" s="338">
        <f t="shared" ref="E23:E34" si="3">C23/18273505*100000</f>
        <v>2.2217959827630223</v>
      </c>
    </row>
    <row r="24" spans="1:6" ht="21.95" customHeight="1">
      <c r="A24" s="243">
        <v>3</v>
      </c>
      <c r="B24" s="274" t="s">
        <v>451</v>
      </c>
      <c r="C24" s="212">
        <v>315</v>
      </c>
      <c r="D24" s="338">
        <f t="shared" si="2"/>
        <v>8.3732057416267942</v>
      </c>
      <c r="E24" s="338">
        <f t="shared" si="3"/>
        <v>1.7238072280057932</v>
      </c>
    </row>
    <row r="25" spans="1:6" ht="21.95" customHeight="1">
      <c r="A25" s="227">
        <v>4</v>
      </c>
      <c r="B25" s="375" t="s">
        <v>54</v>
      </c>
      <c r="C25" s="212">
        <v>276</v>
      </c>
      <c r="D25" s="338">
        <f t="shared" si="2"/>
        <v>7.3365231259968109</v>
      </c>
      <c r="E25" s="338">
        <f t="shared" si="3"/>
        <v>1.5103834759669805</v>
      </c>
    </row>
    <row r="26" spans="1:6" ht="21.95" customHeight="1">
      <c r="A26" s="243">
        <v>5</v>
      </c>
      <c r="B26" s="114" t="s">
        <v>69</v>
      </c>
      <c r="C26" s="212">
        <v>228</v>
      </c>
      <c r="D26" s="338">
        <f t="shared" si="2"/>
        <v>6.0606060606060606</v>
      </c>
      <c r="E26" s="338">
        <f t="shared" si="3"/>
        <v>1.2477080888422882</v>
      </c>
    </row>
    <row r="27" spans="1:6" ht="21.95" customHeight="1">
      <c r="A27" s="227">
        <v>6</v>
      </c>
      <c r="B27" s="274" t="s">
        <v>481</v>
      </c>
      <c r="C27" s="212">
        <v>227</v>
      </c>
      <c r="D27" s="338">
        <f t="shared" si="2"/>
        <v>6.0340244550770867</v>
      </c>
      <c r="E27" s="338">
        <f t="shared" si="3"/>
        <v>1.2422356849438574</v>
      </c>
    </row>
    <row r="28" spans="1:6" ht="21.95" customHeight="1">
      <c r="A28" s="243">
        <v>7</v>
      </c>
      <c r="B28" s="114" t="s">
        <v>60</v>
      </c>
      <c r="C28" s="212">
        <v>225</v>
      </c>
      <c r="D28" s="338">
        <f t="shared" si="2"/>
        <v>5.9808612440191391</v>
      </c>
      <c r="E28" s="338">
        <f t="shared" si="3"/>
        <v>1.231290877146995</v>
      </c>
    </row>
    <row r="29" spans="1:6" ht="21.95" customHeight="1">
      <c r="A29" s="227">
        <v>8</v>
      </c>
      <c r="B29" s="114" t="s">
        <v>128</v>
      </c>
      <c r="C29" s="212">
        <v>222</v>
      </c>
      <c r="D29" s="338">
        <f t="shared" si="2"/>
        <v>5.9011164274322168</v>
      </c>
      <c r="E29" s="338">
        <f t="shared" si="3"/>
        <v>1.2148736654517018</v>
      </c>
    </row>
    <row r="30" spans="1:6" ht="21.95" customHeight="1">
      <c r="A30" s="243">
        <v>9</v>
      </c>
      <c r="B30" s="114" t="s">
        <v>59</v>
      </c>
      <c r="C30" s="212">
        <v>190</v>
      </c>
      <c r="D30" s="338">
        <f t="shared" si="2"/>
        <v>5.0505050505050502</v>
      </c>
      <c r="E30" s="338">
        <f t="shared" si="3"/>
        <v>1.0397567407019068</v>
      </c>
    </row>
    <row r="31" spans="1:6" ht="21.95" customHeight="1" thickBot="1">
      <c r="A31" s="228">
        <v>10</v>
      </c>
      <c r="B31" s="114" t="s">
        <v>50</v>
      </c>
      <c r="C31" s="213">
        <v>177</v>
      </c>
      <c r="D31" s="475">
        <f t="shared" si="2"/>
        <v>4.7049441786283888</v>
      </c>
      <c r="E31" s="475">
        <f t="shared" si="3"/>
        <v>0.96861549002230285</v>
      </c>
    </row>
    <row r="32" spans="1:6" ht="21.95" customHeight="1" thickTop="1" thickBot="1">
      <c r="A32" s="829" t="s">
        <v>331</v>
      </c>
      <c r="B32" s="829"/>
      <c r="C32" s="214">
        <f>SUM(C22:C31)</f>
        <v>3117</v>
      </c>
      <c r="D32" s="221">
        <f t="shared" si="2"/>
        <v>82.854864433811798</v>
      </c>
      <c r="E32" s="221">
        <f t="shared" si="3"/>
        <v>17.057482951409707</v>
      </c>
    </row>
    <row r="33" spans="1:9" ht="21.95" customHeight="1" thickTop="1" thickBot="1">
      <c r="A33" s="829" t="s">
        <v>332</v>
      </c>
      <c r="B33" s="829"/>
      <c r="C33" s="259">
        <v>645</v>
      </c>
      <c r="D33" s="376">
        <f t="shared" si="2"/>
        <v>17.145135566188195</v>
      </c>
      <c r="E33" s="376">
        <f t="shared" si="3"/>
        <v>3.5297005144880527</v>
      </c>
    </row>
    <row r="34" spans="1:9" s="533" customFormat="1" ht="21.95" customHeight="1" thickTop="1" thickBot="1">
      <c r="A34" s="817" t="s">
        <v>333</v>
      </c>
      <c r="B34" s="817"/>
      <c r="C34" s="550">
        <f>SUM(C32:C33)</f>
        <v>3762</v>
      </c>
      <c r="D34" s="551">
        <f t="shared" si="2"/>
        <v>100</v>
      </c>
      <c r="E34" s="551">
        <f t="shared" si="3"/>
        <v>20.587183465897755</v>
      </c>
    </row>
    <row r="35" spans="1:9" ht="8.25" customHeight="1" thickTop="1">
      <c r="A35" s="9"/>
      <c r="B35" s="9"/>
      <c r="C35" s="666"/>
      <c r="D35" s="13"/>
      <c r="E35" s="666"/>
      <c r="G35" s="666"/>
      <c r="H35" s="13"/>
      <c r="I35" s="666"/>
    </row>
    <row r="36" spans="1:9" ht="16.5" customHeight="1">
      <c r="A36" s="837" t="s">
        <v>482</v>
      </c>
      <c r="B36" s="837"/>
      <c r="C36" s="837"/>
      <c r="D36" s="837"/>
      <c r="E36" s="837"/>
      <c r="F36" s="665"/>
      <c r="G36" s="666"/>
      <c r="H36" s="13"/>
      <c r="I36" s="666"/>
    </row>
    <row r="37" spans="1:9" ht="9" customHeight="1">
      <c r="A37" s="660"/>
      <c r="B37" s="660"/>
      <c r="C37" s="660"/>
      <c r="D37" s="13"/>
      <c r="E37" s="666"/>
    </row>
    <row r="38" spans="1:9" ht="16.5" customHeight="1">
      <c r="A38" s="815" t="s">
        <v>226</v>
      </c>
      <c r="B38" s="830"/>
      <c r="C38" s="663"/>
      <c r="D38" s="663"/>
      <c r="E38" s="663"/>
    </row>
    <row r="39" spans="1:9" ht="22.5" customHeight="1">
      <c r="A39" s="271"/>
      <c r="B39" s="271"/>
      <c r="C39" s="666"/>
      <c r="D39" s="13"/>
      <c r="E39" s="666"/>
    </row>
    <row r="40" spans="1:9" ht="18" customHeight="1">
      <c r="A40" s="778" t="s">
        <v>132</v>
      </c>
      <c r="B40" s="778"/>
      <c r="C40" s="185"/>
      <c r="D40" s="185"/>
      <c r="E40" s="689">
        <v>68</v>
      </c>
    </row>
    <row r="41" spans="1:9" ht="24.75" customHeight="1"/>
    <row r="42" spans="1:9" ht="24.75" customHeight="1"/>
    <row r="43" spans="1:9" ht="24.75" customHeight="1"/>
    <row r="44" spans="1:9" ht="24.75" customHeight="1"/>
    <row r="45" spans="1:9" ht="24.75" customHeight="1"/>
    <row r="46" spans="1:9" ht="24.75" customHeight="1"/>
    <row r="47" spans="1:9" ht="24.75" customHeight="1"/>
    <row r="48" spans="1:9" ht="24.75" customHeight="1"/>
    <row r="49" ht="24.75" customHeight="1"/>
    <row r="50" ht="24.75" customHeight="1"/>
    <row r="51" ht="24.75" customHeight="1"/>
  </sheetData>
  <mergeCells count="14">
    <mergeCell ref="A32:B32"/>
    <mergeCell ref="A18:E18"/>
    <mergeCell ref="A19:E19"/>
    <mergeCell ref="A20:B20"/>
    <mergeCell ref="A1:E1"/>
    <mergeCell ref="A2:B2"/>
    <mergeCell ref="A14:B14"/>
    <mergeCell ref="A15:B15"/>
    <mergeCell ref="A16:B16"/>
    <mergeCell ref="A34:B34"/>
    <mergeCell ref="A36:E36"/>
    <mergeCell ref="A38:B38"/>
    <mergeCell ref="A40:B40"/>
    <mergeCell ref="A33:B33"/>
  </mergeCells>
  <printOptions horizontalCentered="1"/>
  <pageMargins left="0.74803149606299202" right="0.74803149606299202" top="0.62992125984252001" bottom="0.196850393700787" header="0.511811023622047" footer="0.511811023622047"/>
  <pageSetup paperSize="9" scale="90" orientation="portrait" r:id="rId1"/>
  <headerFooter alignWithMargins="0"/>
</worksheet>
</file>

<file path=xl/worksheets/sheet33.xml><?xml version="1.0" encoding="utf-8"?>
<worksheet xmlns="http://schemas.openxmlformats.org/spreadsheetml/2006/main" xmlns:r="http://schemas.openxmlformats.org/officeDocument/2006/relationships">
  <sheetPr>
    <tabColor rgb="FF993366"/>
  </sheetPr>
  <dimension ref="A1:F51"/>
  <sheetViews>
    <sheetView rightToLeft="1" view="pageBreakPreview" workbookViewId="0">
      <selection activeCell="F22" sqref="F22"/>
    </sheetView>
  </sheetViews>
  <sheetFormatPr defaultRowHeight="12.75"/>
  <cols>
    <col min="1" max="1" width="4.85546875" style="284" customWidth="1"/>
    <col min="2" max="2" width="36.140625" style="284" customWidth="1"/>
    <col min="3" max="3" width="14.85546875" style="284" customWidth="1"/>
    <col min="4" max="4" width="12.5703125" style="284" customWidth="1"/>
    <col min="5" max="5" width="16.28515625" style="284" customWidth="1"/>
    <col min="6" max="16384" width="9.140625" style="284"/>
  </cols>
  <sheetData>
    <row r="1" spans="1:6" ht="40.5" customHeight="1">
      <c r="A1" s="767" t="s">
        <v>585</v>
      </c>
      <c r="B1" s="767"/>
      <c r="C1" s="767"/>
      <c r="D1" s="767"/>
      <c r="E1" s="767"/>
    </row>
    <row r="2" spans="1:6" ht="25.5" customHeight="1" thickBot="1">
      <c r="A2" s="780" t="s">
        <v>364</v>
      </c>
      <c r="B2" s="780"/>
      <c r="C2" s="263"/>
      <c r="D2" s="263"/>
      <c r="E2" s="263"/>
    </row>
    <row r="3" spans="1:6" s="570" customFormat="1" ht="38.25" customHeight="1" thickTop="1">
      <c r="A3" s="664"/>
      <c r="B3" s="664" t="s">
        <v>138</v>
      </c>
      <c r="C3" s="664" t="s">
        <v>44</v>
      </c>
      <c r="D3" s="664" t="s">
        <v>45</v>
      </c>
      <c r="E3" s="762" t="s">
        <v>576</v>
      </c>
    </row>
    <row r="4" spans="1:6" ht="21.95" customHeight="1">
      <c r="A4" s="243">
        <v>1</v>
      </c>
      <c r="B4" s="274" t="s">
        <v>46</v>
      </c>
      <c r="C4" s="210">
        <v>4922</v>
      </c>
      <c r="D4" s="222">
        <f>C4/14362*100</f>
        <v>34.270992897925076</v>
      </c>
      <c r="E4" s="222">
        <f>C4/17895618*100000</f>
        <v>27.503939791294162</v>
      </c>
    </row>
    <row r="5" spans="1:6" ht="21.95" customHeight="1">
      <c r="A5" s="227">
        <v>2</v>
      </c>
      <c r="B5" s="274" t="s">
        <v>78</v>
      </c>
      <c r="C5" s="212">
        <v>864</v>
      </c>
      <c r="D5" s="338">
        <f t="shared" ref="D5:D16" si="0">C5/14362*100</f>
        <v>6.0158752262916027</v>
      </c>
      <c r="E5" s="338">
        <f t="shared" ref="E5:E16" si="1">C5/17895618*100000</f>
        <v>4.827997557837902</v>
      </c>
    </row>
    <row r="6" spans="1:6" ht="21.95" customHeight="1">
      <c r="A6" s="243">
        <v>3</v>
      </c>
      <c r="B6" s="375" t="s">
        <v>135</v>
      </c>
      <c r="C6" s="212">
        <v>745</v>
      </c>
      <c r="D6" s="338">
        <f t="shared" si="0"/>
        <v>5.1872998189667179</v>
      </c>
      <c r="E6" s="338">
        <f t="shared" si="1"/>
        <v>4.1630303016079138</v>
      </c>
    </row>
    <row r="7" spans="1:6" ht="21.95" customHeight="1">
      <c r="A7" s="227">
        <v>4</v>
      </c>
      <c r="B7" s="722" t="s">
        <v>450</v>
      </c>
      <c r="C7" s="212">
        <v>699</v>
      </c>
      <c r="D7" s="338">
        <f t="shared" si="0"/>
        <v>4.8670101657150813</v>
      </c>
      <c r="E7" s="338">
        <f t="shared" si="1"/>
        <v>3.905984135334136</v>
      </c>
    </row>
    <row r="8" spans="1:6" ht="21.95" customHeight="1">
      <c r="A8" s="243">
        <v>5</v>
      </c>
      <c r="B8" s="274" t="s">
        <v>47</v>
      </c>
      <c r="C8" s="212">
        <v>638</v>
      </c>
      <c r="D8" s="338">
        <f t="shared" si="0"/>
        <v>4.4422782342292164</v>
      </c>
      <c r="E8" s="338">
        <f t="shared" si="1"/>
        <v>3.565118567014562</v>
      </c>
    </row>
    <row r="9" spans="1:6" ht="21.95" customHeight="1">
      <c r="A9" s="636">
        <v>6</v>
      </c>
      <c r="B9" s="274" t="s">
        <v>451</v>
      </c>
      <c r="C9" s="212">
        <v>597</v>
      </c>
      <c r="D9" s="338">
        <f t="shared" si="0"/>
        <v>4.1568026737223231</v>
      </c>
      <c r="E9" s="338">
        <f t="shared" si="1"/>
        <v>3.3360122014227169</v>
      </c>
    </row>
    <row r="10" spans="1:6" ht="21.95" customHeight="1">
      <c r="A10" s="227">
        <v>7</v>
      </c>
      <c r="B10" s="375" t="s">
        <v>61</v>
      </c>
      <c r="C10" s="212">
        <v>571</v>
      </c>
      <c r="D10" s="338">
        <f t="shared" si="0"/>
        <v>3.9757693914496586</v>
      </c>
      <c r="E10" s="338">
        <f t="shared" si="1"/>
        <v>3.1907252378766686</v>
      </c>
    </row>
    <row r="11" spans="1:6" ht="21.95" customHeight="1">
      <c r="A11" s="227">
        <v>8</v>
      </c>
      <c r="B11" s="375" t="s">
        <v>452</v>
      </c>
      <c r="C11" s="212">
        <v>538</v>
      </c>
      <c r="D11" s="338">
        <f t="shared" si="0"/>
        <v>3.745996379334354</v>
      </c>
      <c r="E11" s="338">
        <f t="shared" si="1"/>
        <v>3.0063225533759157</v>
      </c>
    </row>
    <row r="12" spans="1:6" ht="21.95" customHeight="1">
      <c r="A12" s="243">
        <v>9</v>
      </c>
      <c r="B12" s="274" t="s">
        <v>57</v>
      </c>
      <c r="C12" s="212">
        <v>428</v>
      </c>
      <c r="D12" s="338">
        <f t="shared" si="0"/>
        <v>2.9800863389500067</v>
      </c>
      <c r="E12" s="338">
        <f t="shared" si="1"/>
        <v>2.3916469383734054</v>
      </c>
    </row>
    <row r="13" spans="1:6" ht="21.95" customHeight="1" thickBot="1">
      <c r="A13" s="228">
        <v>10</v>
      </c>
      <c r="B13" s="274" t="s">
        <v>54</v>
      </c>
      <c r="C13" s="213">
        <v>360</v>
      </c>
      <c r="D13" s="475">
        <f t="shared" si="0"/>
        <v>2.5066146776215015</v>
      </c>
      <c r="E13" s="475">
        <f t="shared" si="1"/>
        <v>2.0116656490991258</v>
      </c>
      <c r="F13" s="47"/>
    </row>
    <row r="14" spans="1:6" ht="21.95" customHeight="1" thickTop="1" thickBot="1">
      <c r="A14" s="829" t="s">
        <v>334</v>
      </c>
      <c r="B14" s="829"/>
      <c r="C14" s="214">
        <f>SUM(C4:C13)</f>
        <v>10362</v>
      </c>
      <c r="D14" s="221">
        <f t="shared" si="0"/>
        <v>72.14872580420554</v>
      </c>
      <c r="E14" s="221">
        <f t="shared" si="1"/>
        <v>57.902442933236507</v>
      </c>
      <c r="F14" s="47"/>
    </row>
    <row r="15" spans="1:6" ht="21.95" customHeight="1" thickTop="1" thickBot="1">
      <c r="A15" s="829" t="s">
        <v>335</v>
      </c>
      <c r="B15" s="829"/>
      <c r="C15" s="259">
        <v>4000</v>
      </c>
      <c r="D15" s="376">
        <f t="shared" si="0"/>
        <v>27.851274195794456</v>
      </c>
      <c r="E15" s="376">
        <f t="shared" si="1"/>
        <v>22.351840545545844</v>
      </c>
    </row>
    <row r="16" spans="1:6" s="533" customFormat="1" ht="21.95" customHeight="1" thickTop="1" thickBot="1">
      <c r="A16" s="817" t="s">
        <v>336</v>
      </c>
      <c r="B16" s="817"/>
      <c r="C16" s="550">
        <f>SUM(C14:C15)</f>
        <v>14362</v>
      </c>
      <c r="D16" s="551">
        <f t="shared" si="0"/>
        <v>100</v>
      </c>
      <c r="E16" s="551">
        <f t="shared" si="1"/>
        <v>80.254283478782341</v>
      </c>
    </row>
    <row r="17" spans="1:5" ht="12.75" customHeight="1" thickTop="1">
      <c r="A17" s="265"/>
      <c r="B17" s="265"/>
      <c r="C17" s="244"/>
      <c r="D17" s="211"/>
      <c r="E17" s="211"/>
    </row>
    <row r="18" spans="1:5" ht="17.25" customHeight="1">
      <c r="A18" s="835"/>
      <c r="B18" s="835"/>
      <c r="C18" s="835"/>
      <c r="D18" s="835"/>
      <c r="E18" s="835"/>
    </row>
    <row r="19" spans="1:5" ht="31.5" customHeight="1">
      <c r="A19" s="767" t="s">
        <v>586</v>
      </c>
      <c r="B19" s="767"/>
      <c r="C19" s="767"/>
      <c r="D19" s="767"/>
      <c r="E19" s="767"/>
    </row>
    <row r="20" spans="1:5" ht="25.5" customHeight="1" thickBot="1">
      <c r="A20" s="780" t="s">
        <v>365</v>
      </c>
      <c r="B20" s="780"/>
      <c r="C20" s="263"/>
      <c r="D20" s="263"/>
      <c r="E20" s="263"/>
    </row>
    <row r="21" spans="1:5" s="570" customFormat="1" ht="37.5" customHeight="1" thickTop="1">
      <c r="A21" s="664"/>
      <c r="B21" s="664" t="s">
        <v>138</v>
      </c>
      <c r="C21" s="664" t="s">
        <v>140</v>
      </c>
      <c r="D21" s="664" t="s">
        <v>45</v>
      </c>
      <c r="E21" s="762" t="s">
        <v>576</v>
      </c>
    </row>
    <row r="22" spans="1:5" ht="21.95" customHeight="1">
      <c r="A22" s="243">
        <v>1</v>
      </c>
      <c r="B22" s="374" t="s">
        <v>46</v>
      </c>
      <c r="C22" s="277">
        <v>897</v>
      </c>
      <c r="D22" s="477">
        <f>C22/3806*100</f>
        <v>23.568050446663165</v>
      </c>
      <c r="E22" s="477">
        <f>C22/17895618*100000</f>
        <v>5.0124002423386553</v>
      </c>
    </row>
    <row r="23" spans="1:5" ht="21.95" customHeight="1">
      <c r="A23" s="227">
        <v>2</v>
      </c>
      <c r="B23" s="375" t="s">
        <v>47</v>
      </c>
      <c r="C23" s="278">
        <v>406</v>
      </c>
      <c r="D23" s="377">
        <f t="shared" ref="D23:D34" si="2">C23/3806*100</f>
        <v>10.667367314766159</v>
      </c>
      <c r="E23" s="377">
        <f t="shared" ref="E23:E34" si="3">C23/17895618*100000</f>
        <v>2.2687118153729031</v>
      </c>
    </row>
    <row r="24" spans="1:5" ht="21.95" customHeight="1">
      <c r="A24" s="243">
        <v>3</v>
      </c>
      <c r="B24" s="722" t="s">
        <v>450</v>
      </c>
      <c r="C24" s="278">
        <v>323</v>
      </c>
      <c r="D24" s="377">
        <f t="shared" si="2"/>
        <v>8.4866001050972155</v>
      </c>
      <c r="E24" s="377">
        <f t="shared" si="3"/>
        <v>1.8049111240528266</v>
      </c>
    </row>
    <row r="25" spans="1:5" ht="21.95" customHeight="1">
      <c r="A25" s="227">
        <v>4</v>
      </c>
      <c r="B25" s="274" t="s">
        <v>451</v>
      </c>
      <c r="C25" s="278">
        <v>289</v>
      </c>
      <c r="D25" s="377">
        <f t="shared" si="2"/>
        <v>7.5932737782448756</v>
      </c>
      <c r="E25" s="377">
        <f t="shared" si="3"/>
        <v>1.6149204794156871</v>
      </c>
    </row>
    <row r="26" spans="1:5" ht="21.95" customHeight="1">
      <c r="A26" s="243">
        <v>5</v>
      </c>
      <c r="B26" s="114" t="s">
        <v>60</v>
      </c>
      <c r="C26" s="278">
        <v>221</v>
      </c>
      <c r="D26" s="377">
        <f t="shared" si="2"/>
        <v>5.8066211245401993</v>
      </c>
      <c r="E26" s="377">
        <f t="shared" si="3"/>
        <v>1.2349391901414077</v>
      </c>
    </row>
    <row r="27" spans="1:5" ht="21.95" customHeight="1">
      <c r="A27" s="227">
        <v>6</v>
      </c>
      <c r="B27" s="114" t="s">
        <v>133</v>
      </c>
      <c r="C27" s="278">
        <v>198</v>
      </c>
      <c r="D27" s="377">
        <f t="shared" si="2"/>
        <v>5.202312138728324</v>
      </c>
      <c r="E27" s="377">
        <f t="shared" si="3"/>
        <v>1.1064161070045191</v>
      </c>
    </row>
    <row r="28" spans="1:5" ht="21.95" customHeight="1">
      <c r="A28" s="243">
        <v>7</v>
      </c>
      <c r="B28" s="114" t="s">
        <v>199</v>
      </c>
      <c r="C28" s="278">
        <v>176</v>
      </c>
      <c r="D28" s="377">
        <f t="shared" si="2"/>
        <v>4.6242774566473983</v>
      </c>
      <c r="E28" s="377">
        <f t="shared" si="3"/>
        <v>0.98348098400401707</v>
      </c>
    </row>
    <row r="29" spans="1:5" ht="21.95" customHeight="1">
      <c r="A29" s="227">
        <v>8</v>
      </c>
      <c r="B29" s="375" t="s">
        <v>452</v>
      </c>
      <c r="C29" s="278">
        <v>171</v>
      </c>
      <c r="D29" s="377">
        <f t="shared" si="2"/>
        <v>4.492905937992643</v>
      </c>
      <c r="E29" s="377">
        <f t="shared" si="3"/>
        <v>0.95554118332208471</v>
      </c>
    </row>
    <row r="30" spans="1:5" ht="21.95" customHeight="1">
      <c r="A30" s="243">
        <v>9</v>
      </c>
      <c r="B30" s="114" t="s">
        <v>50</v>
      </c>
      <c r="C30" s="278">
        <v>153</v>
      </c>
      <c r="D30" s="377">
        <f t="shared" si="2"/>
        <v>4.019968470835523</v>
      </c>
      <c r="E30" s="377">
        <f t="shared" si="3"/>
        <v>0.85495790086712842</v>
      </c>
    </row>
    <row r="31" spans="1:5" ht="21.95" customHeight="1" thickBot="1">
      <c r="A31" s="228">
        <v>10</v>
      </c>
      <c r="B31" s="114" t="s">
        <v>69</v>
      </c>
      <c r="C31" s="343">
        <v>152</v>
      </c>
      <c r="D31" s="642">
        <f t="shared" si="2"/>
        <v>3.9936941671045716</v>
      </c>
      <c r="E31" s="642">
        <f t="shared" si="3"/>
        <v>0.8493699407307419</v>
      </c>
    </row>
    <row r="32" spans="1:5" ht="21.95" customHeight="1" thickTop="1" thickBot="1">
      <c r="A32" s="829" t="s">
        <v>337</v>
      </c>
      <c r="B32" s="829"/>
      <c r="C32" s="184">
        <f>SUM(C22:C31)</f>
        <v>2986</v>
      </c>
      <c r="D32" s="207">
        <f t="shared" si="2"/>
        <v>78.455070940620075</v>
      </c>
      <c r="E32" s="207">
        <f t="shared" si="3"/>
        <v>16.685648967249971</v>
      </c>
    </row>
    <row r="33" spans="1:5" ht="21.95" customHeight="1" thickTop="1" thickBot="1">
      <c r="A33" s="829" t="s">
        <v>338</v>
      </c>
      <c r="B33" s="829"/>
      <c r="C33" s="259">
        <v>820</v>
      </c>
      <c r="D33" s="376">
        <f t="shared" si="2"/>
        <v>21.544929059379928</v>
      </c>
      <c r="E33" s="376">
        <f t="shared" si="3"/>
        <v>4.5821273118368975</v>
      </c>
    </row>
    <row r="34" spans="1:5" s="533" customFormat="1" ht="21.95" customHeight="1" thickTop="1" thickBot="1">
      <c r="A34" s="817" t="s">
        <v>339</v>
      </c>
      <c r="B34" s="817"/>
      <c r="C34" s="550">
        <f>SUM(C32:C33)</f>
        <v>3806</v>
      </c>
      <c r="D34" s="551">
        <f t="shared" si="2"/>
        <v>100</v>
      </c>
      <c r="E34" s="551">
        <f t="shared" si="3"/>
        <v>21.267776279086871</v>
      </c>
    </row>
    <row r="35" spans="1:5" ht="9" customHeight="1" thickTop="1">
      <c r="A35" s="9"/>
      <c r="B35" s="9"/>
      <c r="C35" s="666"/>
      <c r="D35" s="477"/>
      <c r="E35" s="666"/>
    </row>
    <row r="36" spans="1:5" s="307" customFormat="1" ht="18" customHeight="1">
      <c r="A36" s="837" t="s">
        <v>483</v>
      </c>
      <c r="B36" s="837"/>
      <c r="C36" s="837"/>
      <c r="D36" s="837"/>
      <c r="E36" s="837"/>
    </row>
    <row r="37" spans="1:5" ht="14.25" customHeight="1">
      <c r="A37" s="663"/>
      <c r="B37" s="663"/>
      <c r="C37" s="663"/>
      <c r="D37" s="663"/>
      <c r="E37" s="663"/>
    </row>
    <row r="38" spans="1:5" ht="16.5" customHeight="1">
      <c r="A38" s="815" t="s">
        <v>226</v>
      </c>
      <c r="B38" s="830"/>
      <c r="C38" s="666"/>
      <c r="D38" s="13"/>
      <c r="E38" s="666"/>
    </row>
    <row r="39" spans="1:5" ht="17.25" customHeight="1">
      <c r="A39" s="271"/>
      <c r="B39" s="271"/>
      <c r="C39" s="666"/>
      <c r="D39" s="13"/>
      <c r="E39" s="666"/>
    </row>
    <row r="40" spans="1:5" ht="18.75" customHeight="1">
      <c r="A40" s="778" t="s">
        <v>132</v>
      </c>
      <c r="B40" s="778"/>
      <c r="C40" s="185"/>
      <c r="D40" s="185"/>
      <c r="E40" s="689">
        <v>69</v>
      </c>
    </row>
    <row r="41" spans="1:5" ht="24.75" customHeight="1"/>
    <row r="42" spans="1:5" ht="24.75" customHeight="1"/>
    <row r="43" spans="1:5" ht="24.75" customHeight="1"/>
    <row r="44" spans="1:5" ht="24.75" customHeight="1"/>
    <row r="45" spans="1:5" ht="24.75" customHeight="1"/>
    <row r="46" spans="1:5" ht="24.75" customHeight="1"/>
    <row r="47" spans="1:5" ht="24.75" customHeight="1"/>
    <row r="48" spans="1:5" ht="24.75" customHeight="1"/>
    <row r="49" ht="24.75" customHeight="1"/>
    <row r="50" ht="24.75" customHeight="1"/>
    <row r="51" ht="24.75" customHeight="1"/>
  </sheetData>
  <mergeCells count="14">
    <mergeCell ref="A32:B32"/>
    <mergeCell ref="A18:E18"/>
    <mergeCell ref="A19:E19"/>
    <mergeCell ref="A20:B20"/>
    <mergeCell ref="A1:E1"/>
    <mergeCell ref="A2:B2"/>
    <mergeCell ref="A14:B14"/>
    <mergeCell ref="A15:B15"/>
    <mergeCell ref="A16:B16"/>
    <mergeCell ref="A34:B34"/>
    <mergeCell ref="A36:E36"/>
    <mergeCell ref="A38:B38"/>
    <mergeCell ref="A40:B40"/>
    <mergeCell ref="A33:B33"/>
  </mergeCells>
  <printOptions horizontalCentered="1"/>
  <pageMargins left="0.74803149606299202" right="0.74803149606299202" top="0.62992125984252001" bottom="0.196850393700787" header="0.511811023622047" footer="0.511811023622047"/>
  <pageSetup paperSize="9" scale="90" orientation="portrait" r:id="rId1"/>
  <headerFooter alignWithMargins="0"/>
</worksheet>
</file>

<file path=xl/worksheets/sheet34.xml><?xml version="1.0" encoding="utf-8"?>
<worksheet xmlns="http://schemas.openxmlformats.org/spreadsheetml/2006/main" xmlns:r="http://schemas.openxmlformats.org/officeDocument/2006/relationships">
  <sheetPr>
    <tabColor rgb="FF993366"/>
  </sheetPr>
  <dimension ref="A1:Q39"/>
  <sheetViews>
    <sheetView rightToLeft="1" view="pageBreakPreview" zoomScaleSheetLayoutView="100" workbookViewId="0">
      <selection activeCell="P6" sqref="P6"/>
    </sheetView>
  </sheetViews>
  <sheetFormatPr defaultRowHeight="12.75"/>
  <cols>
    <col min="1" max="1" width="13.140625" style="284" customWidth="1"/>
    <col min="2" max="3" width="10.7109375" style="284" customWidth="1"/>
    <col min="4" max="4" width="0.7109375" style="284" customWidth="1"/>
    <col min="5" max="6" width="10.7109375" style="284" customWidth="1"/>
    <col min="7" max="7" width="0.7109375" style="284" customWidth="1"/>
    <col min="8" max="9" width="10.7109375" style="284" customWidth="1"/>
    <col min="10" max="10" width="14.5703125" style="284" customWidth="1"/>
    <col min="11" max="11" width="8" style="284" customWidth="1"/>
    <col min="12" max="12" width="13.7109375" style="284" customWidth="1"/>
    <col min="13" max="13" width="10.28515625" style="497" customWidth="1"/>
    <col min="14" max="16" width="9.140625" style="284"/>
    <col min="17" max="17" width="10.140625" style="284" bestFit="1" customWidth="1"/>
    <col min="18" max="18" width="9.140625" style="284"/>
    <col min="19" max="19" width="10.42578125" style="284" customWidth="1"/>
    <col min="20" max="20" width="10.5703125" style="284" customWidth="1"/>
    <col min="21" max="16384" width="9.140625" style="284"/>
  </cols>
  <sheetData>
    <row r="1" spans="1:14" ht="36.75" customHeight="1">
      <c r="A1" s="767" t="s">
        <v>587</v>
      </c>
      <c r="B1" s="767"/>
      <c r="C1" s="767"/>
      <c r="D1" s="767"/>
      <c r="E1" s="767"/>
      <c r="F1" s="767"/>
      <c r="G1" s="767"/>
      <c r="H1" s="767"/>
      <c r="I1" s="767"/>
      <c r="J1" s="767"/>
    </row>
    <row r="2" spans="1:14" ht="21.75" customHeight="1" thickBot="1">
      <c r="A2" s="673" t="s">
        <v>366</v>
      </c>
      <c r="B2" s="266"/>
      <c r="C2" s="266"/>
      <c r="D2" s="266"/>
      <c r="E2" s="266"/>
      <c r="F2" s="266"/>
      <c r="G2" s="266"/>
      <c r="H2" s="266"/>
      <c r="I2" s="266"/>
      <c r="J2" s="266"/>
    </row>
    <row r="3" spans="1:14" ht="26.25" customHeight="1" thickTop="1" thickBot="1">
      <c r="A3" s="769" t="s">
        <v>16</v>
      </c>
      <c r="B3" s="776" t="s">
        <v>85</v>
      </c>
      <c r="C3" s="776"/>
      <c r="D3" s="784"/>
      <c r="E3" s="776" t="s">
        <v>86</v>
      </c>
      <c r="F3" s="776"/>
      <c r="G3" s="784"/>
      <c r="H3" s="784" t="s">
        <v>102</v>
      </c>
      <c r="I3" s="784"/>
      <c r="J3" s="769" t="s">
        <v>553</v>
      </c>
      <c r="L3" s="594">
        <v>2016</v>
      </c>
    </row>
    <row r="4" spans="1:14" ht="24.75" customHeight="1">
      <c r="A4" s="770"/>
      <c r="B4" s="554" t="s">
        <v>341</v>
      </c>
      <c r="C4" s="554" t="s">
        <v>340</v>
      </c>
      <c r="D4" s="785"/>
      <c r="E4" s="554" t="s">
        <v>341</v>
      </c>
      <c r="F4" s="554" t="s">
        <v>340</v>
      </c>
      <c r="G4" s="785"/>
      <c r="H4" s="554" t="s">
        <v>341</v>
      </c>
      <c r="I4" s="554" t="s">
        <v>340</v>
      </c>
      <c r="J4" s="770"/>
      <c r="L4" s="646">
        <v>2016</v>
      </c>
      <c r="M4" s="508" t="s">
        <v>248</v>
      </c>
    </row>
    <row r="5" spans="1:14" ht="26.1" customHeight="1">
      <c r="A5" s="113" t="s">
        <v>0</v>
      </c>
      <c r="B5" s="210">
        <v>277</v>
      </c>
      <c r="C5" s="222">
        <f>B5/11194*100</f>
        <v>2.4745399321064858</v>
      </c>
      <c r="D5" s="210"/>
      <c r="E5" s="210">
        <v>359</v>
      </c>
      <c r="F5" s="222">
        <f>E5/14362*100</f>
        <v>2.4996518590725527</v>
      </c>
      <c r="G5" s="210"/>
      <c r="H5" s="210">
        <f>B5+E5</f>
        <v>636</v>
      </c>
      <c r="I5" s="338">
        <f>H5/25556*100</f>
        <v>2.4886523712631083</v>
      </c>
      <c r="J5" s="138">
        <f t="shared" ref="J5:J20" si="0">H5/L5*100000</f>
        <v>17.972625656488301</v>
      </c>
      <c r="L5" s="507">
        <v>3538715</v>
      </c>
      <c r="M5" s="510">
        <f t="shared" ref="M5:M20" si="1">H5/L5*100000</f>
        <v>17.972625656488301</v>
      </c>
    </row>
    <row r="6" spans="1:14" ht="26.1" customHeight="1">
      <c r="A6" s="114" t="s">
        <v>1</v>
      </c>
      <c r="B6" s="212">
        <v>373</v>
      </c>
      <c r="C6" s="338">
        <f t="shared" ref="C6:C27" si="2">B6/11194*100</f>
        <v>3.3321422190459171</v>
      </c>
      <c r="D6" s="212"/>
      <c r="E6" s="212">
        <v>505</v>
      </c>
      <c r="F6" s="338">
        <f t="shared" ref="F6:F27" si="3">E6/14362*100</f>
        <v>3.5162233672190504</v>
      </c>
      <c r="G6" s="212"/>
      <c r="H6" s="212">
        <f t="shared" ref="H6:H27" si="4">B6+E6</f>
        <v>878</v>
      </c>
      <c r="I6" s="338">
        <f t="shared" ref="I6:I27" si="5">H6/25556*100</f>
        <v>3.4355924244795744</v>
      </c>
      <c r="J6" s="138">
        <f t="shared" si="0"/>
        <v>57.917477489363101</v>
      </c>
      <c r="L6" s="313">
        <v>1515950</v>
      </c>
      <c r="M6" s="510">
        <f t="shared" si="1"/>
        <v>57.917477489363101</v>
      </c>
    </row>
    <row r="7" spans="1:14" ht="26.1" customHeight="1">
      <c r="A7" s="114" t="s">
        <v>3</v>
      </c>
      <c r="B7" s="212">
        <v>443</v>
      </c>
      <c r="C7" s="338">
        <f t="shared" si="2"/>
        <v>3.9574772199392529</v>
      </c>
      <c r="D7" s="212"/>
      <c r="E7" s="212">
        <v>611</v>
      </c>
      <c r="F7" s="338">
        <f t="shared" si="3"/>
        <v>4.2542821334076031</v>
      </c>
      <c r="G7" s="212"/>
      <c r="H7" s="212">
        <f t="shared" si="4"/>
        <v>1054</v>
      </c>
      <c r="I7" s="338">
        <f t="shared" si="5"/>
        <v>4.124276099546095</v>
      </c>
      <c r="J7" s="138">
        <f t="shared" si="0"/>
        <v>67.856756575796126</v>
      </c>
      <c r="L7" s="313">
        <v>1553272</v>
      </c>
      <c r="M7" s="510">
        <f t="shared" si="1"/>
        <v>67.856756575796126</v>
      </c>
    </row>
    <row r="8" spans="1:14" ht="26.1" customHeight="1">
      <c r="A8" s="114" t="s">
        <v>74</v>
      </c>
      <c r="B8" s="212">
        <v>197</v>
      </c>
      <c r="C8" s="338">
        <f t="shared" si="2"/>
        <v>1.7598713596569591</v>
      </c>
      <c r="D8" s="212"/>
      <c r="E8" s="212">
        <v>277</v>
      </c>
      <c r="F8" s="338">
        <f t="shared" si="3"/>
        <v>1.928700738058766</v>
      </c>
      <c r="G8" s="212"/>
      <c r="H8" s="212">
        <f t="shared" si="4"/>
        <v>474</v>
      </c>
      <c r="I8" s="338">
        <f t="shared" si="5"/>
        <v>1.8547503521677884</v>
      </c>
      <c r="J8" s="138">
        <f t="shared" si="0"/>
        <v>28.200638619525193</v>
      </c>
      <c r="L8" s="313">
        <v>1680813</v>
      </c>
      <c r="M8" s="510">
        <f t="shared" si="1"/>
        <v>28.200638619525193</v>
      </c>
    </row>
    <row r="9" spans="1:14" ht="26.1" customHeight="1">
      <c r="A9" s="114" t="s">
        <v>20</v>
      </c>
      <c r="B9" s="212">
        <v>2869</v>
      </c>
      <c r="C9" s="338">
        <f t="shared" si="2"/>
        <v>25.629801679471143</v>
      </c>
      <c r="D9" s="212"/>
      <c r="E9" s="212">
        <v>4439</v>
      </c>
      <c r="F9" s="338">
        <f t="shared" si="3"/>
        <v>30.907951538782903</v>
      </c>
      <c r="G9" s="212"/>
      <c r="H9" s="212">
        <f t="shared" si="4"/>
        <v>7308</v>
      </c>
      <c r="I9" s="338">
        <f t="shared" si="5"/>
        <v>28.59602441696666</v>
      </c>
      <c r="J9" s="138">
        <f t="shared" si="0"/>
        <v>94.785979923997417</v>
      </c>
      <c r="L9" s="313">
        <v>7710001</v>
      </c>
      <c r="M9" s="510">
        <f t="shared" si="1"/>
        <v>94.785979923997417</v>
      </c>
    </row>
    <row r="10" spans="1:14" ht="26.1" customHeight="1">
      <c r="A10" s="114" t="s">
        <v>4</v>
      </c>
      <c r="B10" s="212">
        <v>580</v>
      </c>
      <c r="C10" s="338">
        <f t="shared" si="2"/>
        <v>5.1813471502590671</v>
      </c>
      <c r="D10" s="212"/>
      <c r="E10" s="212">
        <v>731</v>
      </c>
      <c r="F10" s="338">
        <f t="shared" si="3"/>
        <v>5.0898203592814371</v>
      </c>
      <c r="G10" s="212"/>
      <c r="H10" s="212">
        <f t="shared" si="4"/>
        <v>1311</v>
      </c>
      <c r="I10" s="338">
        <f t="shared" si="5"/>
        <v>5.129910784160276</v>
      </c>
      <c r="J10" s="138">
        <f t="shared" si="0"/>
        <v>66.917185006875471</v>
      </c>
      <c r="L10" s="313">
        <v>1959138</v>
      </c>
      <c r="M10" s="510">
        <f t="shared" si="1"/>
        <v>66.917185006875471</v>
      </c>
    </row>
    <row r="11" spans="1:14" ht="26.1" customHeight="1">
      <c r="A11" s="114" t="s">
        <v>18</v>
      </c>
      <c r="B11" s="212">
        <v>590</v>
      </c>
      <c r="C11" s="338">
        <f t="shared" si="2"/>
        <v>5.2706807218152578</v>
      </c>
      <c r="D11" s="212"/>
      <c r="E11" s="212">
        <v>738</v>
      </c>
      <c r="F11" s="338">
        <f t="shared" si="3"/>
        <v>5.138560089124077</v>
      </c>
      <c r="G11" s="212"/>
      <c r="H11" s="212">
        <f t="shared" si="4"/>
        <v>1328</v>
      </c>
      <c r="I11" s="338">
        <f t="shared" si="5"/>
        <v>5.1964313664110184</v>
      </c>
      <c r="J11" s="138">
        <f t="shared" si="0"/>
        <v>114.85703412845307</v>
      </c>
      <c r="L11" s="313">
        <v>1156220</v>
      </c>
      <c r="M11" s="510">
        <f t="shared" si="1"/>
        <v>114.85703412845307</v>
      </c>
    </row>
    <row r="12" spans="1:14" ht="26.1" customHeight="1">
      <c r="A12" s="114" t="s">
        <v>6</v>
      </c>
      <c r="B12" s="212">
        <v>370</v>
      </c>
      <c r="C12" s="338">
        <f t="shared" si="2"/>
        <v>3.3053421475790601</v>
      </c>
      <c r="D12" s="212"/>
      <c r="E12" s="212">
        <v>482</v>
      </c>
      <c r="F12" s="338">
        <f t="shared" si="3"/>
        <v>3.3560785405932316</v>
      </c>
      <c r="G12" s="212"/>
      <c r="H12" s="212">
        <f t="shared" si="4"/>
        <v>852</v>
      </c>
      <c r="I12" s="338">
        <f t="shared" si="5"/>
        <v>3.3338550633902018</v>
      </c>
      <c r="J12" s="138">
        <f t="shared" si="0"/>
        <v>65.135971340172617</v>
      </c>
      <c r="L12" s="313">
        <v>1308033</v>
      </c>
      <c r="M12" s="510">
        <f t="shared" si="1"/>
        <v>65.135971340172617</v>
      </c>
    </row>
    <row r="13" spans="1:14" ht="26.1" customHeight="1">
      <c r="A13" s="114" t="s">
        <v>7</v>
      </c>
      <c r="B13" s="212">
        <v>237</v>
      </c>
      <c r="C13" s="338">
        <f t="shared" si="2"/>
        <v>2.1172056458817221</v>
      </c>
      <c r="D13" s="212"/>
      <c r="E13" s="212">
        <v>303</v>
      </c>
      <c r="F13" s="338">
        <f t="shared" si="3"/>
        <v>2.1097340203314303</v>
      </c>
      <c r="G13" s="212"/>
      <c r="H13" s="212">
        <f t="shared" si="4"/>
        <v>540</v>
      </c>
      <c r="I13" s="338">
        <f t="shared" si="5"/>
        <v>2.1130067303177338</v>
      </c>
      <c r="J13" s="138">
        <f t="shared" si="0"/>
        <v>35.680280896315082</v>
      </c>
      <c r="L13" s="313">
        <v>1513441</v>
      </c>
      <c r="M13" s="510">
        <f t="shared" si="1"/>
        <v>35.680280896315082</v>
      </c>
    </row>
    <row r="14" spans="1:14" ht="26.1" customHeight="1">
      <c r="A14" s="114" t="s">
        <v>8</v>
      </c>
      <c r="B14" s="212">
        <v>544</v>
      </c>
      <c r="C14" s="338">
        <f t="shared" si="2"/>
        <v>4.85974629265678</v>
      </c>
      <c r="D14" s="212"/>
      <c r="E14" s="212">
        <v>617</v>
      </c>
      <c r="F14" s="338">
        <f t="shared" si="3"/>
        <v>4.2960590447012947</v>
      </c>
      <c r="G14" s="212"/>
      <c r="H14" s="212">
        <f t="shared" si="4"/>
        <v>1161</v>
      </c>
      <c r="I14" s="338">
        <f t="shared" si="5"/>
        <v>4.5429644701831275</v>
      </c>
      <c r="J14" s="138">
        <f t="shared" si="0"/>
        <v>83.158445130467783</v>
      </c>
      <c r="L14" s="313">
        <v>1396130</v>
      </c>
      <c r="M14" s="510">
        <f t="shared" si="1"/>
        <v>83.158445130467783</v>
      </c>
      <c r="N14" s="284" t="s">
        <v>250</v>
      </c>
    </row>
    <row r="15" spans="1:14" ht="26.1" customHeight="1">
      <c r="A15" s="114" t="s">
        <v>9</v>
      </c>
      <c r="B15" s="212">
        <v>422</v>
      </c>
      <c r="C15" s="338">
        <f t="shared" si="2"/>
        <v>3.7698767196712524</v>
      </c>
      <c r="D15" s="212"/>
      <c r="E15" s="212">
        <v>511</v>
      </c>
      <c r="F15" s="338">
        <f t="shared" si="3"/>
        <v>3.558000278512742</v>
      </c>
      <c r="G15" s="212"/>
      <c r="H15" s="212">
        <f t="shared" si="4"/>
        <v>933</v>
      </c>
      <c r="I15" s="338">
        <f t="shared" si="5"/>
        <v>3.6508060729378622</v>
      </c>
      <c r="J15" s="138">
        <f t="shared" si="0"/>
        <v>76.173836369128779</v>
      </c>
      <c r="L15" s="313">
        <v>1224830</v>
      </c>
      <c r="M15" s="510">
        <f t="shared" si="1"/>
        <v>76.173836369128779</v>
      </c>
    </row>
    <row r="16" spans="1:14" ht="26.1" customHeight="1">
      <c r="A16" s="114" t="s">
        <v>10</v>
      </c>
      <c r="B16" s="212">
        <v>220</v>
      </c>
      <c r="C16" s="338">
        <f t="shared" si="2"/>
        <v>1.965338574236198</v>
      </c>
      <c r="D16" s="212"/>
      <c r="E16" s="212">
        <v>242</v>
      </c>
      <c r="F16" s="338">
        <f t="shared" si="3"/>
        <v>1.6850020888455646</v>
      </c>
      <c r="G16" s="212"/>
      <c r="H16" s="212">
        <f t="shared" si="4"/>
        <v>462</v>
      </c>
      <c r="I16" s="338">
        <f t="shared" si="5"/>
        <v>1.8077946470496165</v>
      </c>
      <c r="J16" s="138">
        <f t="shared" si="0"/>
        <v>59.797852195759006</v>
      </c>
      <c r="L16" s="313">
        <v>772603</v>
      </c>
      <c r="M16" s="510">
        <f t="shared" si="1"/>
        <v>59.797852195759006</v>
      </c>
    </row>
    <row r="17" spans="1:17" ht="26.1" customHeight="1">
      <c r="A17" s="114" t="s">
        <v>11</v>
      </c>
      <c r="B17" s="212">
        <v>729</v>
      </c>
      <c r="C17" s="338">
        <f t="shared" si="2"/>
        <v>6.5124173664463108</v>
      </c>
      <c r="D17" s="212"/>
      <c r="E17" s="212">
        <v>685</v>
      </c>
      <c r="F17" s="338">
        <f t="shared" si="3"/>
        <v>4.7695307060298013</v>
      </c>
      <c r="G17" s="212"/>
      <c r="H17" s="212">
        <f t="shared" si="4"/>
        <v>1414</v>
      </c>
      <c r="I17" s="338">
        <f t="shared" si="5"/>
        <v>5.5329472530912502</v>
      </c>
      <c r="J17" s="138">
        <f t="shared" si="0"/>
        <v>71.13645773644194</v>
      </c>
      <c r="L17" s="313">
        <v>1987729</v>
      </c>
      <c r="M17" s="510">
        <f t="shared" si="1"/>
        <v>71.13645773644194</v>
      </c>
    </row>
    <row r="18" spans="1:17" ht="26.1" customHeight="1">
      <c r="A18" s="114" t="s">
        <v>12</v>
      </c>
      <c r="B18" s="212">
        <v>333</v>
      </c>
      <c r="C18" s="338">
        <f t="shared" si="2"/>
        <v>2.9748079328211543</v>
      </c>
      <c r="D18" s="212"/>
      <c r="E18" s="212">
        <v>329</v>
      </c>
      <c r="F18" s="338">
        <f t="shared" si="3"/>
        <v>2.290767302604094</v>
      </c>
      <c r="G18" s="212"/>
      <c r="H18" s="212">
        <f t="shared" si="4"/>
        <v>662</v>
      </c>
      <c r="I18" s="338">
        <f t="shared" si="5"/>
        <v>2.5903897323524809</v>
      </c>
      <c r="J18" s="138">
        <f t="shared" si="0"/>
        <v>62.712436008685003</v>
      </c>
      <c r="L18" s="313">
        <v>1055612</v>
      </c>
      <c r="M18" s="510">
        <f t="shared" si="1"/>
        <v>62.712436008685003</v>
      </c>
      <c r="Q18" s="215"/>
    </row>
    <row r="19" spans="1:17" ht="26.1" customHeight="1" thickBot="1">
      <c r="A19" s="115" t="s">
        <v>13</v>
      </c>
      <c r="B19" s="213">
        <v>931</v>
      </c>
      <c r="C19" s="475">
        <f t="shared" si="2"/>
        <v>8.3169555118813641</v>
      </c>
      <c r="D19" s="213"/>
      <c r="E19" s="213">
        <v>1201</v>
      </c>
      <c r="F19" s="475">
        <f t="shared" si="3"/>
        <v>8.3623450772872872</v>
      </c>
      <c r="G19" s="213"/>
      <c r="H19" s="213">
        <f t="shared" si="4"/>
        <v>2132</v>
      </c>
      <c r="I19" s="338">
        <f t="shared" si="5"/>
        <v>8.3424636093285329</v>
      </c>
      <c r="J19" s="139">
        <f t="shared" si="0"/>
        <v>77.264881190748937</v>
      </c>
      <c r="L19" s="313">
        <v>2759339</v>
      </c>
      <c r="M19" s="510">
        <f t="shared" si="1"/>
        <v>77.264881190748937</v>
      </c>
    </row>
    <row r="20" spans="1:17" ht="26.1" customHeight="1" thickTop="1" thickBot="1">
      <c r="A20" s="672" t="s">
        <v>112</v>
      </c>
      <c r="B20" s="174">
        <f>SUM(B5:B19)</f>
        <v>9115</v>
      </c>
      <c r="C20" s="202">
        <f t="shared" si="2"/>
        <v>81.427550473467932</v>
      </c>
      <c r="D20" s="174"/>
      <c r="E20" s="174">
        <f>SUM(E5:E19)</f>
        <v>12030</v>
      </c>
      <c r="F20" s="202">
        <f t="shared" si="3"/>
        <v>83.762707143851827</v>
      </c>
      <c r="G20" s="174"/>
      <c r="H20" s="174">
        <f t="shared" si="4"/>
        <v>21145</v>
      </c>
      <c r="I20" s="202">
        <f t="shared" si="5"/>
        <v>82.739865393645331</v>
      </c>
      <c r="J20" s="202">
        <f t="shared" si="0"/>
        <v>67.920847302692749</v>
      </c>
      <c r="L20" s="346">
        <f>SUM(L5:L19)</f>
        <v>31131826</v>
      </c>
      <c r="M20" s="510">
        <f t="shared" si="1"/>
        <v>67.920847302692749</v>
      </c>
      <c r="N20" s="284" t="s">
        <v>171</v>
      </c>
    </row>
    <row r="21" spans="1:17" s="533" customFormat="1" ht="26.1" customHeight="1" thickTop="1" thickBot="1">
      <c r="A21" s="671" t="s">
        <v>110</v>
      </c>
      <c r="B21" s="536"/>
      <c r="C21" s="544"/>
      <c r="D21" s="536"/>
      <c r="E21" s="536"/>
      <c r="F21" s="544"/>
      <c r="G21" s="536"/>
      <c r="H21" s="536"/>
      <c r="I21" s="544"/>
      <c r="J21" s="544"/>
      <c r="M21" s="555"/>
    </row>
    <row r="22" spans="1:17" ht="26.1" customHeight="1" thickTop="1">
      <c r="A22" s="114" t="s">
        <v>14</v>
      </c>
      <c r="B22" s="212">
        <v>375</v>
      </c>
      <c r="C22" s="338">
        <f t="shared" si="2"/>
        <v>3.3500089333571554</v>
      </c>
      <c r="D22" s="212"/>
      <c r="E22" s="212">
        <v>393</v>
      </c>
      <c r="F22" s="338">
        <f t="shared" si="3"/>
        <v>2.7363876897368056</v>
      </c>
      <c r="G22" s="212"/>
      <c r="H22" s="212">
        <f>B22+E22</f>
        <v>768</v>
      </c>
      <c r="I22" s="338">
        <f t="shared" si="5"/>
        <v>3.0051651275629991</v>
      </c>
      <c r="J22" s="338">
        <f>H22/L22*100000</f>
        <v>62.62996941896025</v>
      </c>
      <c r="L22" s="313">
        <v>1226250</v>
      </c>
      <c r="M22" s="510">
        <f>H22/L22*100000</f>
        <v>62.62996941896025</v>
      </c>
      <c r="Q22" s="215"/>
    </row>
    <row r="23" spans="1:17" ht="26.1" customHeight="1">
      <c r="A23" s="113" t="s">
        <v>17</v>
      </c>
      <c r="B23" s="223">
        <v>527</v>
      </c>
      <c r="C23" s="476">
        <f t="shared" si="2"/>
        <v>4.7078792210112557</v>
      </c>
      <c r="D23" s="223"/>
      <c r="E23" s="223">
        <v>524</v>
      </c>
      <c r="F23" s="476">
        <f t="shared" si="3"/>
        <v>3.6485169196490737</v>
      </c>
      <c r="G23" s="223"/>
      <c r="H23" s="223">
        <f>B23+E23</f>
        <v>1051</v>
      </c>
      <c r="I23" s="476">
        <f t="shared" si="5"/>
        <v>4.1125371732665519</v>
      </c>
      <c r="J23" s="476">
        <f>H23/L23*100000</f>
        <v>51.23360378436454</v>
      </c>
      <c r="L23" s="313">
        <v>2051388</v>
      </c>
      <c r="M23" s="510">
        <f>H23/L23*100000</f>
        <v>51.23360378436454</v>
      </c>
    </row>
    <row r="24" spans="1:17" ht="26.1" customHeight="1" thickBot="1">
      <c r="A24" s="115" t="s">
        <v>40</v>
      </c>
      <c r="B24" s="210">
        <v>739</v>
      </c>
      <c r="C24" s="222">
        <f t="shared" si="2"/>
        <v>6.6017509380025015</v>
      </c>
      <c r="D24" s="210"/>
      <c r="E24" s="213">
        <v>844</v>
      </c>
      <c r="F24" s="475">
        <f t="shared" si="3"/>
        <v>5.8766188553126302</v>
      </c>
      <c r="G24" s="210"/>
      <c r="H24" s="210">
        <f>B24+E24</f>
        <v>1583</v>
      </c>
      <c r="I24" s="475">
        <f t="shared" si="5"/>
        <v>6.1942401001721707</v>
      </c>
      <c r="J24" s="222">
        <f>H24/L24*100000</f>
        <v>89.960611686696112</v>
      </c>
      <c r="L24" s="313">
        <v>1759659</v>
      </c>
      <c r="M24" s="510">
        <f>H24/L24*100000</f>
        <v>89.960611686696112</v>
      </c>
    </row>
    <row r="25" spans="1:17" ht="26.1" customHeight="1" thickTop="1" thickBot="1">
      <c r="A25" s="672" t="s">
        <v>112</v>
      </c>
      <c r="B25" s="174">
        <f>SUM(B22:B24)</f>
        <v>1641</v>
      </c>
      <c r="C25" s="202">
        <f t="shared" si="2"/>
        <v>14.659639092370913</v>
      </c>
      <c r="D25" s="174"/>
      <c r="E25" s="174">
        <f>SUM(E22:E24)</f>
        <v>1761</v>
      </c>
      <c r="F25" s="202">
        <f t="shared" si="3"/>
        <v>12.261523464698509</v>
      </c>
      <c r="G25" s="174"/>
      <c r="H25" s="174">
        <f t="shared" si="4"/>
        <v>3402</v>
      </c>
      <c r="I25" s="202">
        <f t="shared" si="5"/>
        <v>13.311942401001723</v>
      </c>
      <c r="J25" s="202">
        <f>H25/L25*100000</f>
        <v>67.536220318158726</v>
      </c>
      <c r="L25" s="345">
        <f>SUM(L22:L24)</f>
        <v>5037297</v>
      </c>
      <c r="M25" s="510">
        <f>H25/L25*100000</f>
        <v>67.536220318158726</v>
      </c>
      <c r="N25" s="120" t="s">
        <v>170</v>
      </c>
    </row>
    <row r="26" spans="1:17" ht="31.5" customHeight="1" thickTop="1" thickBot="1">
      <c r="A26" s="672" t="s">
        <v>343</v>
      </c>
      <c r="B26" s="174">
        <v>438</v>
      </c>
      <c r="C26" s="202">
        <f t="shared" si="2"/>
        <v>3.9128104341611576</v>
      </c>
      <c r="D26" s="174"/>
      <c r="E26" s="174">
        <v>571</v>
      </c>
      <c r="F26" s="202">
        <f t="shared" si="3"/>
        <v>3.9757693914496586</v>
      </c>
      <c r="G26" s="174"/>
      <c r="H26" s="174">
        <f t="shared" si="4"/>
        <v>1009</v>
      </c>
      <c r="I26" s="202">
        <f t="shared" si="5"/>
        <v>3.9481922053529503</v>
      </c>
      <c r="J26" s="418" t="s">
        <v>141</v>
      </c>
      <c r="M26" s="509"/>
      <c r="N26" s="120"/>
    </row>
    <row r="27" spans="1:17" s="533" customFormat="1" ht="26.1" customHeight="1" thickTop="1" thickBot="1">
      <c r="A27" s="671" t="s">
        <v>113</v>
      </c>
      <c r="B27" s="532">
        <f>B20+B25+B26</f>
        <v>11194</v>
      </c>
      <c r="C27" s="545">
        <f t="shared" si="2"/>
        <v>100</v>
      </c>
      <c r="D27" s="532"/>
      <c r="E27" s="532">
        <f>E20+E25+E26</f>
        <v>14362</v>
      </c>
      <c r="F27" s="545">
        <f t="shared" si="3"/>
        <v>100</v>
      </c>
      <c r="G27" s="532"/>
      <c r="H27" s="532">
        <f t="shared" si="4"/>
        <v>25556</v>
      </c>
      <c r="I27" s="545">
        <f t="shared" si="5"/>
        <v>100</v>
      </c>
      <c r="J27" s="545">
        <f>H27/L27*100000</f>
        <v>70.656952340259949</v>
      </c>
      <c r="L27" s="552">
        <f>L20+L25</f>
        <v>36169123</v>
      </c>
      <c r="M27" s="553">
        <f>H27/L27*100000</f>
        <v>70.656952340259949</v>
      </c>
      <c r="N27" s="533" t="s">
        <v>169</v>
      </c>
    </row>
    <row r="28" spans="1:17" ht="8.25" customHeight="1" thickTop="1">
      <c r="A28" s="241"/>
      <c r="B28" s="172"/>
      <c r="C28" s="172"/>
      <c r="D28" s="172"/>
      <c r="E28" s="172"/>
      <c r="F28" s="172"/>
      <c r="G28" s="172"/>
      <c r="H28" s="172"/>
      <c r="I28" s="172"/>
      <c r="J28" s="242"/>
    </row>
    <row r="29" spans="1:17" ht="19.5" customHeight="1">
      <c r="A29" s="838" t="s">
        <v>251</v>
      </c>
      <c r="B29" s="838"/>
      <c r="C29" s="172"/>
      <c r="D29" s="172"/>
      <c r="E29" s="172"/>
      <c r="F29" s="172"/>
      <c r="G29" s="172"/>
      <c r="H29" s="172"/>
      <c r="I29" s="172"/>
      <c r="J29" s="242"/>
    </row>
    <row r="30" spans="1:17" ht="8.25" customHeight="1">
      <c r="A30" s="760"/>
      <c r="B30" s="760"/>
      <c r="C30" s="172"/>
      <c r="D30" s="172"/>
      <c r="E30" s="172"/>
      <c r="F30" s="172"/>
      <c r="G30" s="172"/>
      <c r="H30" s="172"/>
      <c r="I30" s="172"/>
      <c r="J30" s="242"/>
    </row>
    <row r="31" spans="1:17" ht="19.5" customHeight="1">
      <c r="A31" s="815" t="s">
        <v>227</v>
      </c>
      <c r="B31" s="815"/>
      <c r="C31" s="815"/>
      <c r="D31" s="815"/>
      <c r="E31" s="815"/>
      <c r="F31" s="815"/>
      <c r="G31" s="815"/>
      <c r="H31" s="815"/>
      <c r="I31" s="815"/>
    </row>
    <row r="32" spans="1:17" ht="9.75" customHeight="1">
      <c r="A32" s="670"/>
      <c r="H32" s="669"/>
      <c r="I32" s="669"/>
    </row>
    <row r="33" spans="1:10" ht="6" customHeight="1">
      <c r="A33" s="670"/>
      <c r="H33" s="669"/>
      <c r="I33" s="669"/>
    </row>
    <row r="34" spans="1:10" ht="9" customHeight="1">
      <c r="A34" s="670"/>
      <c r="B34" s="670"/>
      <c r="C34" s="670"/>
      <c r="D34" s="670"/>
      <c r="E34" s="670"/>
      <c r="F34" s="670"/>
      <c r="G34" s="670"/>
      <c r="H34" s="669"/>
      <c r="I34" s="669"/>
    </row>
    <row r="35" spans="1:10" ht="9.75" customHeight="1">
      <c r="A35" s="670"/>
      <c r="B35" s="670"/>
      <c r="C35" s="670"/>
      <c r="D35" s="670"/>
      <c r="E35" s="670"/>
      <c r="F35" s="670"/>
      <c r="G35" s="670"/>
      <c r="H35" s="669"/>
      <c r="I35" s="669"/>
    </row>
    <row r="36" spans="1:10" ht="10.5" customHeight="1">
      <c r="A36" s="670"/>
      <c r="B36" s="670"/>
      <c r="C36" s="670"/>
      <c r="D36" s="670"/>
      <c r="E36" s="670"/>
      <c r="F36" s="670"/>
      <c r="G36" s="670"/>
      <c r="H36" s="669"/>
      <c r="I36" s="669"/>
    </row>
    <row r="37" spans="1:10" ht="12.75" customHeight="1"/>
    <row r="38" spans="1:10" ht="23.25" customHeight="1">
      <c r="A38" s="778" t="s">
        <v>132</v>
      </c>
      <c r="B38" s="778"/>
      <c r="C38" s="778"/>
      <c r="D38" s="778"/>
      <c r="E38" s="778"/>
      <c r="F38" s="668"/>
      <c r="G38" s="668"/>
      <c r="H38" s="185"/>
      <c r="I38" s="185"/>
      <c r="J38" s="689">
        <v>70</v>
      </c>
    </row>
    <row r="39" spans="1:10" ht="14.25" customHeight="1"/>
  </sheetData>
  <mergeCells count="11">
    <mergeCell ref="A29:B29"/>
    <mergeCell ref="A31:I31"/>
    <mergeCell ref="A38:E38"/>
    <mergeCell ref="A1:J1"/>
    <mergeCell ref="A3:A4"/>
    <mergeCell ref="B3:C3"/>
    <mergeCell ref="D3:D4"/>
    <mergeCell ref="E3:F3"/>
    <mergeCell ref="G3:G4"/>
    <mergeCell ref="H3:I3"/>
    <mergeCell ref="J3:J4"/>
  </mergeCells>
  <printOptions horizontalCentered="1"/>
  <pageMargins left="0.70866141732283472" right="0.70866141732283472" top="0.59055118110236227" bottom="0.19685039370078741" header="0.31496062992125984" footer="0.31496062992125984"/>
  <pageSetup paperSize="9" scale="95" orientation="portrait" r:id="rId1"/>
</worksheet>
</file>

<file path=xl/worksheets/sheet35.xml><?xml version="1.0" encoding="utf-8"?>
<worksheet xmlns="http://schemas.openxmlformats.org/spreadsheetml/2006/main" xmlns:r="http://schemas.openxmlformats.org/officeDocument/2006/relationships">
  <sheetPr>
    <tabColor rgb="FF993366"/>
  </sheetPr>
  <dimension ref="A1:O36"/>
  <sheetViews>
    <sheetView rightToLeft="1" view="pageBreakPreview" zoomScaleSheetLayoutView="100" workbookViewId="0">
      <selection activeCell="Q5" sqref="Q5"/>
    </sheetView>
  </sheetViews>
  <sheetFormatPr defaultRowHeight="12.75"/>
  <cols>
    <col min="1" max="1" width="4.140625" style="284" customWidth="1"/>
    <col min="2" max="2" width="13.42578125" style="284" customWidth="1"/>
    <col min="3" max="4" width="10.140625" style="284" customWidth="1"/>
    <col min="5" max="5" width="1" style="284" customWidth="1"/>
    <col min="6" max="6" width="10.7109375" style="284" customWidth="1"/>
    <col min="7" max="7" width="10.28515625" style="284" customWidth="1"/>
    <col min="8" max="8" width="0.85546875" style="284" customWidth="1"/>
    <col min="9" max="9" width="10.7109375" style="284" customWidth="1"/>
    <col min="10" max="10" width="9.140625" style="284" customWidth="1"/>
    <col min="11" max="11" width="13" style="284" customWidth="1"/>
    <col min="12" max="13" width="9.140625" style="284" hidden="1" customWidth="1"/>
    <col min="14" max="14" width="9.140625" style="284"/>
    <col min="15" max="15" width="13" style="284" customWidth="1"/>
    <col min="16" max="16" width="9.140625" style="284"/>
    <col min="17" max="17" width="10.140625" style="284" bestFit="1" customWidth="1"/>
    <col min="18" max="18" width="9.140625" style="284"/>
    <col min="19" max="19" width="10.42578125" style="284" customWidth="1"/>
    <col min="20" max="20" width="10.5703125" style="284" customWidth="1"/>
    <col min="21" max="16384" width="9.140625" style="284"/>
  </cols>
  <sheetData>
    <row r="1" spans="2:15" ht="36.75" customHeight="1">
      <c r="B1" s="767" t="s">
        <v>588</v>
      </c>
      <c r="C1" s="767"/>
      <c r="D1" s="767"/>
      <c r="E1" s="767"/>
      <c r="F1" s="767"/>
      <c r="G1" s="767"/>
      <c r="H1" s="767"/>
      <c r="I1" s="767"/>
      <c r="J1" s="767"/>
      <c r="K1" s="767"/>
    </row>
    <row r="2" spans="2:15" ht="21.75" customHeight="1" thickBot="1">
      <c r="B2" s="673" t="s">
        <v>367</v>
      </c>
      <c r="C2" s="266"/>
      <c r="D2" s="266"/>
      <c r="E2" s="266"/>
      <c r="F2" s="266"/>
      <c r="G2" s="266"/>
      <c r="H2" s="266"/>
      <c r="I2" s="266"/>
      <c r="J2" s="266"/>
      <c r="K2" s="266"/>
    </row>
    <row r="3" spans="2:15" ht="30" customHeight="1" thickTop="1" thickBot="1">
      <c r="B3" s="769" t="s">
        <v>16</v>
      </c>
      <c r="C3" s="776" t="s">
        <v>85</v>
      </c>
      <c r="D3" s="776"/>
      <c r="E3" s="784"/>
      <c r="F3" s="776" t="s">
        <v>190</v>
      </c>
      <c r="G3" s="776"/>
      <c r="H3" s="784"/>
      <c r="I3" s="776" t="s">
        <v>2</v>
      </c>
      <c r="J3" s="776"/>
      <c r="K3" s="769" t="s">
        <v>577</v>
      </c>
    </row>
    <row r="4" spans="2:15" ht="28.5" customHeight="1" thickBot="1">
      <c r="B4" s="770"/>
      <c r="C4" s="554" t="s">
        <v>341</v>
      </c>
      <c r="D4" s="554" t="s">
        <v>340</v>
      </c>
      <c r="E4" s="785"/>
      <c r="F4" s="554" t="s">
        <v>341</v>
      </c>
      <c r="G4" s="554" t="s">
        <v>340</v>
      </c>
      <c r="H4" s="785"/>
      <c r="I4" s="554" t="s">
        <v>341</v>
      </c>
      <c r="J4" s="554" t="s">
        <v>340</v>
      </c>
      <c r="K4" s="770"/>
      <c r="O4" s="594">
        <v>2016</v>
      </c>
    </row>
    <row r="5" spans="2:15" ht="26.1" customHeight="1">
      <c r="B5" s="113" t="s">
        <v>0</v>
      </c>
      <c r="C5" s="210">
        <v>11</v>
      </c>
      <c r="D5" s="222">
        <f>C5/3762*100</f>
        <v>0.29239766081871343</v>
      </c>
      <c r="E5" s="210"/>
      <c r="F5" s="210">
        <v>10</v>
      </c>
      <c r="G5" s="222">
        <f>F5/3806*100</f>
        <v>0.26274303730951132</v>
      </c>
      <c r="H5" s="222"/>
      <c r="I5" s="210">
        <f>C5+F5</f>
        <v>21</v>
      </c>
      <c r="J5" s="338">
        <f>I5/7568*100</f>
        <v>0.27748414376321356</v>
      </c>
      <c r="K5" s="138">
        <f>I5/O5*100000</f>
        <v>0.59343575280857597</v>
      </c>
      <c r="O5" s="507">
        <v>3538715</v>
      </c>
    </row>
    <row r="6" spans="2:15" ht="26.1" customHeight="1">
      <c r="B6" s="114" t="s">
        <v>1</v>
      </c>
      <c r="C6" s="212">
        <v>84</v>
      </c>
      <c r="D6" s="338">
        <f t="shared" ref="D6:D26" si="0">C6/3762*100</f>
        <v>2.2328548644338118</v>
      </c>
      <c r="E6" s="212"/>
      <c r="F6" s="212">
        <v>63</v>
      </c>
      <c r="G6" s="338">
        <f t="shared" ref="G6:G26" si="1">F6/3806*100</f>
        <v>1.655281135049921</v>
      </c>
      <c r="H6" s="338"/>
      <c r="I6" s="212">
        <f t="shared" ref="I6:I25" si="2">C6+F6</f>
        <v>147</v>
      </c>
      <c r="J6" s="338">
        <f t="shared" ref="J6:J26" si="3">I6/7568*100</f>
        <v>1.9423890063424949</v>
      </c>
      <c r="K6" s="138">
        <f t="shared" ref="K6:K20" si="4">I6/O6*100000</f>
        <v>9.6968897391074904</v>
      </c>
      <c r="O6" s="313">
        <v>1515950</v>
      </c>
    </row>
    <row r="7" spans="2:15" ht="26.1" customHeight="1">
      <c r="B7" s="114" t="s">
        <v>3</v>
      </c>
      <c r="C7" s="212">
        <v>210</v>
      </c>
      <c r="D7" s="338">
        <f t="shared" si="0"/>
        <v>5.5821371610845292</v>
      </c>
      <c r="E7" s="212"/>
      <c r="F7" s="212">
        <v>236</v>
      </c>
      <c r="G7" s="338">
        <f t="shared" si="1"/>
        <v>6.2007356805044669</v>
      </c>
      <c r="H7" s="338"/>
      <c r="I7" s="212">
        <f t="shared" si="2"/>
        <v>446</v>
      </c>
      <c r="J7" s="338">
        <f t="shared" si="3"/>
        <v>5.8932346723044402</v>
      </c>
      <c r="K7" s="138">
        <f t="shared" si="4"/>
        <v>28.713580107025685</v>
      </c>
      <c r="O7" s="313">
        <v>1553272</v>
      </c>
    </row>
    <row r="8" spans="2:15" ht="26.1" customHeight="1">
      <c r="B8" s="114" t="s">
        <v>74</v>
      </c>
      <c r="C8" s="212">
        <v>35</v>
      </c>
      <c r="D8" s="338">
        <f t="shared" si="0"/>
        <v>0.93035619351408827</v>
      </c>
      <c r="E8" s="212"/>
      <c r="F8" s="212">
        <v>34</v>
      </c>
      <c r="G8" s="338">
        <f t="shared" si="1"/>
        <v>0.89332632685233848</v>
      </c>
      <c r="H8" s="338"/>
      <c r="I8" s="212">
        <f t="shared" si="2"/>
        <v>69</v>
      </c>
      <c r="J8" s="338">
        <f t="shared" si="3"/>
        <v>0.91173361522198726</v>
      </c>
      <c r="K8" s="138">
        <f t="shared" si="4"/>
        <v>4.1051562547410096</v>
      </c>
      <c r="O8" s="313">
        <v>1680813</v>
      </c>
    </row>
    <row r="9" spans="2:15" ht="26.1" customHeight="1">
      <c r="B9" s="114" t="s">
        <v>20</v>
      </c>
      <c r="C9" s="212">
        <v>1216</v>
      </c>
      <c r="D9" s="338">
        <f t="shared" si="0"/>
        <v>32.323232323232325</v>
      </c>
      <c r="E9" s="212"/>
      <c r="F9" s="212">
        <v>1456</v>
      </c>
      <c r="G9" s="338">
        <f t="shared" si="1"/>
        <v>38.25538623226484</v>
      </c>
      <c r="H9" s="338"/>
      <c r="I9" s="212">
        <f t="shared" si="2"/>
        <v>2672</v>
      </c>
      <c r="J9" s="338">
        <f t="shared" si="3"/>
        <v>35.306553911205071</v>
      </c>
      <c r="K9" s="138">
        <f t="shared" si="4"/>
        <v>34.656286036798178</v>
      </c>
      <c r="O9" s="313">
        <v>7710001</v>
      </c>
    </row>
    <row r="10" spans="2:15" ht="26.1" customHeight="1">
      <c r="B10" s="114" t="s">
        <v>4</v>
      </c>
      <c r="C10" s="212">
        <v>328</v>
      </c>
      <c r="D10" s="338">
        <f t="shared" si="0"/>
        <v>8.7187666135034547</v>
      </c>
      <c r="E10" s="212"/>
      <c r="F10" s="212">
        <v>339</v>
      </c>
      <c r="G10" s="338">
        <f t="shared" si="1"/>
        <v>8.9069889647924327</v>
      </c>
      <c r="H10" s="338"/>
      <c r="I10" s="212">
        <f t="shared" si="2"/>
        <v>667</v>
      </c>
      <c r="J10" s="338">
        <f t="shared" si="3"/>
        <v>8.8134249471458777</v>
      </c>
      <c r="K10" s="138">
        <f t="shared" si="4"/>
        <v>34.045585354375241</v>
      </c>
      <c r="O10" s="313">
        <v>1959138</v>
      </c>
    </row>
    <row r="11" spans="2:15" ht="26.1" customHeight="1">
      <c r="B11" s="114" t="s">
        <v>18</v>
      </c>
      <c r="C11" s="212">
        <v>247</v>
      </c>
      <c r="D11" s="338">
        <f t="shared" si="0"/>
        <v>6.5656565656565666</v>
      </c>
      <c r="E11" s="212"/>
      <c r="F11" s="212">
        <v>242</v>
      </c>
      <c r="G11" s="338">
        <f t="shared" si="1"/>
        <v>6.3583815028901727</v>
      </c>
      <c r="H11" s="338"/>
      <c r="I11" s="212">
        <f t="shared" si="2"/>
        <v>489</v>
      </c>
      <c r="J11" s="338">
        <f t="shared" si="3"/>
        <v>6.4614164904862577</v>
      </c>
      <c r="K11" s="138">
        <f t="shared" si="4"/>
        <v>42.292989223504179</v>
      </c>
      <c r="O11" s="313">
        <v>1156220</v>
      </c>
    </row>
    <row r="12" spans="2:15" ht="26.1" customHeight="1">
      <c r="B12" s="114" t="s">
        <v>6</v>
      </c>
      <c r="C12" s="212">
        <v>218</v>
      </c>
      <c r="D12" s="338">
        <f t="shared" si="0"/>
        <v>5.7947900053163215</v>
      </c>
      <c r="E12" s="212"/>
      <c r="F12" s="212">
        <v>252</v>
      </c>
      <c r="G12" s="338">
        <f t="shared" si="1"/>
        <v>6.6211245401996841</v>
      </c>
      <c r="H12" s="338"/>
      <c r="I12" s="212">
        <f t="shared" si="2"/>
        <v>470</v>
      </c>
      <c r="J12" s="338">
        <f t="shared" si="3"/>
        <v>6.2103594080338267</v>
      </c>
      <c r="K12" s="138">
        <f t="shared" si="4"/>
        <v>35.93181517591681</v>
      </c>
      <c r="O12" s="313">
        <v>1308033</v>
      </c>
    </row>
    <row r="13" spans="2:15" ht="26.1" customHeight="1">
      <c r="B13" s="114" t="s">
        <v>7</v>
      </c>
      <c r="C13" s="212">
        <v>32</v>
      </c>
      <c r="D13" s="338">
        <f t="shared" si="0"/>
        <v>0.85061137692716648</v>
      </c>
      <c r="E13" s="212"/>
      <c r="F13" s="212">
        <v>23</v>
      </c>
      <c r="G13" s="338">
        <f t="shared" si="1"/>
        <v>0.60430898581187598</v>
      </c>
      <c r="H13" s="338"/>
      <c r="I13" s="212">
        <f t="shared" si="2"/>
        <v>55</v>
      </c>
      <c r="J13" s="338">
        <f t="shared" si="3"/>
        <v>0.72674418604651159</v>
      </c>
      <c r="K13" s="138">
        <f t="shared" si="4"/>
        <v>3.6341026838839441</v>
      </c>
      <c r="O13" s="313">
        <v>1513441</v>
      </c>
    </row>
    <row r="14" spans="2:15" ht="26.1" customHeight="1">
      <c r="B14" s="114" t="s">
        <v>8</v>
      </c>
      <c r="C14" s="212">
        <v>232</v>
      </c>
      <c r="D14" s="338">
        <f t="shared" si="0"/>
        <v>6.1669324827219558</v>
      </c>
      <c r="E14" s="212"/>
      <c r="F14" s="212">
        <v>218</v>
      </c>
      <c r="G14" s="338">
        <f t="shared" si="1"/>
        <v>5.727798213347346</v>
      </c>
      <c r="H14" s="338"/>
      <c r="I14" s="212">
        <f t="shared" si="2"/>
        <v>450</v>
      </c>
      <c r="J14" s="338">
        <f t="shared" si="3"/>
        <v>5.9460887949260046</v>
      </c>
      <c r="K14" s="138">
        <f t="shared" si="4"/>
        <v>32.231955476925499</v>
      </c>
      <c r="O14" s="313">
        <v>1396130</v>
      </c>
    </row>
    <row r="15" spans="2:15" ht="26.1" customHeight="1">
      <c r="B15" s="114" t="s">
        <v>9</v>
      </c>
      <c r="C15" s="212">
        <v>101</v>
      </c>
      <c r="D15" s="338">
        <f t="shared" si="0"/>
        <v>2.6847421584263689</v>
      </c>
      <c r="E15" s="212"/>
      <c r="F15" s="212">
        <v>90</v>
      </c>
      <c r="G15" s="338">
        <f t="shared" si="1"/>
        <v>2.364687335785602</v>
      </c>
      <c r="H15" s="338"/>
      <c r="I15" s="212">
        <f t="shared" si="2"/>
        <v>191</v>
      </c>
      <c r="J15" s="338">
        <f t="shared" si="3"/>
        <v>2.5237843551797043</v>
      </c>
      <c r="K15" s="138">
        <f t="shared" si="4"/>
        <v>15.594000800111035</v>
      </c>
      <c r="O15" s="313">
        <v>1224830</v>
      </c>
    </row>
    <row r="16" spans="2:15" ht="26.1" customHeight="1">
      <c r="B16" s="114" t="s">
        <v>10</v>
      </c>
      <c r="C16" s="212">
        <v>21</v>
      </c>
      <c r="D16" s="338">
        <f t="shared" si="0"/>
        <v>0.55821371610845294</v>
      </c>
      <c r="E16" s="212"/>
      <c r="F16" s="212">
        <v>14</v>
      </c>
      <c r="G16" s="338">
        <f t="shared" si="1"/>
        <v>0.36784025223331585</v>
      </c>
      <c r="H16" s="338"/>
      <c r="I16" s="212">
        <f t="shared" si="2"/>
        <v>35</v>
      </c>
      <c r="J16" s="338">
        <f t="shared" si="3"/>
        <v>0.46247357293868924</v>
      </c>
      <c r="K16" s="138">
        <f t="shared" si="4"/>
        <v>4.5301403178605311</v>
      </c>
      <c r="O16" s="313">
        <v>772603</v>
      </c>
    </row>
    <row r="17" spans="1:15" ht="26.1" customHeight="1">
      <c r="B17" s="114" t="s">
        <v>11</v>
      </c>
      <c r="C17" s="212">
        <v>417</v>
      </c>
      <c r="D17" s="338">
        <f t="shared" si="0"/>
        <v>11.084529505582138</v>
      </c>
      <c r="E17" s="212"/>
      <c r="F17" s="212">
        <v>348</v>
      </c>
      <c r="G17" s="338">
        <f t="shared" si="1"/>
        <v>9.1434576983709945</v>
      </c>
      <c r="H17" s="338"/>
      <c r="I17" s="212">
        <f t="shared" si="2"/>
        <v>765</v>
      </c>
      <c r="J17" s="338">
        <f t="shared" si="3"/>
        <v>10.108350951374208</v>
      </c>
      <c r="K17" s="138">
        <f t="shared" si="4"/>
        <v>38.486131660804865</v>
      </c>
      <c r="O17" s="313">
        <v>1987729</v>
      </c>
    </row>
    <row r="18" spans="1:15" ht="26.1" customHeight="1">
      <c r="B18" s="114" t="s">
        <v>12</v>
      </c>
      <c r="C18" s="212">
        <v>163</v>
      </c>
      <c r="D18" s="338">
        <f t="shared" si="0"/>
        <v>4.3328017012227544</v>
      </c>
      <c r="E18" s="212"/>
      <c r="F18" s="212">
        <v>115</v>
      </c>
      <c r="G18" s="338">
        <f t="shared" si="1"/>
        <v>3.0215449290593801</v>
      </c>
      <c r="H18" s="338"/>
      <c r="I18" s="212">
        <f t="shared" si="2"/>
        <v>278</v>
      </c>
      <c r="J18" s="338">
        <f t="shared" si="3"/>
        <v>3.6733615221987312</v>
      </c>
      <c r="K18" s="138">
        <f t="shared" si="4"/>
        <v>26.335433852589777</v>
      </c>
      <c r="O18" s="313">
        <v>1055612</v>
      </c>
    </row>
    <row r="19" spans="1:15" ht="26.1" customHeight="1" thickBot="1">
      <c r="B19" s="115" t="s">
        <v>13</v>
      </c>
      <c r="C19" s="213">
        <v>372</v>
      </c>
      <c r="D19" s="475">
        <f t="shared" si="0"/>
        <v>9.888357256778308</v>
      </c>
      <c r="E19" s="213"/>
      <c r="F19" s="213">
        <v>312</v>
      </c>
      <c r="G19" s="475">
        <f t="shared" si="1"/>
        <v>8.1975827640567527</v>
      </c>
      <c r="H19" s="475"/>
      <c r="I19" s="213">
        <f t="shared" si="2"/>
        <v>684</v>
      </c>
      <c r="J19" s="338">
        <f t="shared" si="3"/>
        <v>9.0380549682875255</v>
      </c>
      <c r="K19" s="138">
        <f t="shared" si="4"/>
        <v>24.788545372641781</v>
      </c>
      <c r="O19" s="313">
        <v>2759339</v>
      </c>
    </row>
    <row r="20" spans="1:15" s="533" customFormat="1" ht="26.1" customHeight="1" thickTop="1" thickBot="1">
      <c r="A20" s="284"/>
      <c r="B20" s="671" t="s">
        <v>112</v>
      </c>
      <c r="C20" s="532">
        <f>SUM(C5:C19)</f>
        <v>3687</v>
      </c>
      <c r="D20" s="545">
        <f t="shared" si="0"/>
        <v>98.006379585326954</v>
      </c>
      <c r="E20" s="532"/>
      <c r="F20" s="532">
        <f>SUM(F5:F19)</f>
        <v>3752</v>
      </c>
      <c r="G20" s="545">
        <f t="shared" si="1"/>
        <v>98.581187598528643</v>
      </c>
      <c r="H20" s="545"/>
      <c r="I20" s="532">
        <f>SUM(I5:I19)</f>
        <v>7439</v>
      </c>
      <c r="J20" s="545">
        <f t="shared" si="3"/>
        <v>98.295454545454547</v>
      </c>
      <c r="K20" s="545">
        <f t="shared" si="4"/>
        <v>23.895161176861262</v>
      </c>
      <c r="O20" s="346">
        <f>SUM(O5:O19)</f>
        <v>31131826</v>
      </c>
    </row>
    <row r="21" spans="1:15" s="533" customFormat="1" ht="26.1" customHeight="1" thickTop="1">
      <c r="A21" s="284"/>
      <c r="B21" s="114" t="s">
        <v>14</v>
      </c>
      <c r="C21" s="729" t="s">
        <v>141</v>
      </c>
      <c r="D21" s="730" t="s">
        <v>141</v>
      </c>
      <c r="E21" s="729"/>
      <c r="F21" s="729" t="s">
        <v>141</v>
      </c>
      <c r="G21" s="730" t="s">
        <v>141</v>
      </c>
      <c r="H21" s="730"/>
      <c r="I21" s="729" t="s">
        <v>141</v>
      </c>
      <c r="J21" s="730" t="s">
        <v>141</v>
      </c>
      <c r="K21" s="730" t="s">
        <v>141</v>
      </c>
      <c r="O21" s="727"/>
    </row>
    <row r="22" spans="1:15" s="533" customFormat="1" ht="26.1" customHeight="1">
      <c r="A22" s="284"/>
      <c r="B22" s="113" t="s">
        <v>17</v>
      </c>
      <c r="C22" s="725" t="s">
        <v>141</v>
      </c>
      <c r="D22" s="733" t="s">
        <v>141</v>
      </c>
      <c r="E22" s="725"/>
      <c r="F22" s="725" t="s">
        <v>141</v>
      </c>
      <c r="G22" s="733" t="s">
        <v>141</v>
      </c>
      <c r="H22" s="733"/>
      <c r="I22" s="725" t="s">
        <v>141</v>
      </c>
      <c r="J22" s="733" t="s">
        <v>141</v>
      </c>
      <c r="K22" s="733" t="s">
        <v>141</v>
      </c>
      <c r="O22" s="727"/>
    </row>
    <row r="23" spans="1:15" s="533" customFormat="1" ht="26.1" customHeight="1" thickBot="1">
      <c r="A23" s="284"/>
      <c r="B23" s="115" t="s">
        <v>40</v>
      </c>
      <c r="C23" s="731" t="s">
        <v>141</v>
      </c>
      <c r="D23" s="732" t="s">
        <v>141</v>
      </c>
      <c r="E23" s="731"/>
      <c r="F23" s="731" t="s">
        <v>141</v>
      </c>
      <c r="G23" s="732" t="s">
        <v>141</v>
      </c>
      <c r="H23" s="732"/>
      <c r="I23" s="731" t="s">
        <v>141</v>
      </c>
      <c r="J23" s="732" t="s">
        <v>141</v>
      </c>
      <c r="K23" s="732" t="s">
        <v>141</v>
      </c>
      <c r="O23" s="727"/>
    </row>
    <row r="24" spans="1:15" s="533" customFormat="1" ht="26.1" customHeight="1" thickTop="1" thickBot="1">
      <c r="A24" s="284"/>
      <c r="B24" s="728" t="s">
        <v>112</v>
      </c>
      <c r="C24" s="318" t="s">
        <v>141</v>
      </c>
      <c r="D24" s="319" t="s">
        <v>141</v>
      </c>
      <c r="E24" s="318"/>
      <c r="F24" s="318" t="s">
        <v>141</v>
      </c>
      <c r="G24" s="319" t="s">
        <v>141</v>
      </c>
      <c r="H24" s="319"/>
      <c r="I24" s="318" t="s">
        <v>141</v>
      </c>
      <c r="J24" s="319" t="s">
        <v>141</v>
      </c>
      <c r="K24" s="319" t="s">
        <v>141</v>
      </c>
      <c r="O24" s="727"/>
    </row>
    <row r="25" spans="1:15" ht="26.1" customHeight="1" thickTop="1" thickBot="1">
      <c r="B25" s="672" t="s">
        <v>343</v>
      </c>
      <c r="C25" s="174">
        <v>75</v>
      </c>
      <c r="D25" s="202">
        <f t="shared" si="0"/>
        <v>1.9936204146730463</v>
      </c>
      <c r="E25" s="174"/>
      <c r="F25" s="174">
        <v>54</v>
      </c>
      <c r="G25" s="202">
        <f t="shared" si="1"/>
        <v>1.418812401471361</v>
      </c>
      <c r="H25" s="202"/>
      <c r="I25" s="174">
        <f t="shared" si="2"/>
        <v>129</v>
      </c>
      <c r="J25" s="202">
        <f t="shared" si="3"/>
        <v>1.7045454545454544</v>
      </c>
      <c r="K25" s="319" t="s">
        <v>141</v>
      </c>
      <c r="O25" s="549"/>
    </row>
    <row r="26" spans="1:15" s="533" customFormat="1" ht="26.1" customHeight="1" thickTop="1" thickBot="1">
      <c r="A26" s="284"/>
      <c r="B26" s="671" t="s">
        <v>113</v>
      </c>
      <c r="C26" s="532">
        <f>C20+C25</f>
        <v>3762</v>
      </c>
      <c r="D26" s="545">
        <f t="shared" si="0"/>
        <v>100</v>
      </c>
      <c r="E26" s="532"/>
      <c r="F26" s="532">
        <f>F20+F25</f>
        <v>3806</v>
      </c>
      <c r="G26" s="545">
        <f t="shared" si="1"/>
        <v>100</v>
      </c>
      <c r="H26" s="545"/>
      <c r="I26" s="532">
        <f>I20+I25</f>
        <v>7568</v>
      </c>
      <c r="J26" s="545">
        <f t="shared" si="3"/>
        <v>100</v>
      </c>
      <c r="K26" s="545">
        <f>I26/O26*100000</f>
        <v>24.309528133685443</v>
      </c>
      <c r="O26" s="549">
        <f>SUM(O20)</f>
        <v>31131826</v>
      </c>
    </row>
    <row r="27" spans="1:15" ht="9" customHeight="1" thickTop="1">
      <c r="B27" s="241"/>
      <c r="C27" s="172"/>
      <c r="D27" s="172"/>
      <c r="E27" s="172"/>
      <c r="F27" s="172"/>
      <c r="G27" s="172"/>
      <c r="H27" s="172"/>
      <c r="I27" s="172"/>
      <c r="J27" s="172"/>
      <c r="K27" s="242"/>
    </row>
    <row r="28" spans="1:15" ht="18.75" customHeight="1">
      <c r="B28" s="766" t="s">
        <v>186</v>
      </c>
      <c r="C28" s="766"/>
      <c r="D28" s="766"/>
      <c r="E28" s="766"/>
      <c r="F28" s="766"/>
      <c r="G28" s="766"/>
      <c r="H28" s="766"/>
      <c r="I28" s="766"/>
      <c r="J28" s="766"/>
      <c r="K28" s="242"/>
    </row>
    <row r="29" spans="1:15" ht="9" customHeight="1">
      <c r="B29" s="667"/>
      <c r="C29" s="667"/>
      <c r="D29" s="667"/>
      <c r="E29" s="667"/>
      <c r="F29" s="667"/>
      <c r="G29" s="667"/>
      <c r="H29" s="667"/>
      <c r="I29" s="667"/>
      <c r="J29" s="667"/>
      <c r="K29" s="242"/>
      <c r="N29" s="121"/>
    </row>
    <row r="30" spans="1:15" ht="21.75" customHeight="1">
      <c r="B30" s="815" t="s">
        <v>227</v>
      </c>
      <c r="C30" s="815"/>
      <c r="D30" s="815"/>
      <c r="E30" s="815"/>
      <c r="F30" s="815"/>
      <c r="G30" s="815"/>
      <c r="H30" s="815"/>
      <c r="I30" s="815"/>
      <c r="J30" s="815"/>
      <c r="N30" s="478"/>
      <c r="O30" s="552"/>
    </row>
    <row r="31" spans="1:15" ht="18" customHeight="1">
      <c r="B31" s="670"/>
      <c r="I31" s="669"/>
      <c r="J31" s="669"/>
      <c r="N31" s="121"/>
    </row>
    <row r="32" spans="1:15" ht="18" customHeight="1">
      <c r="B32" s="724"/>
      <c r="I32" s="723"/>
      <c r="J32" s="723"/>
      <c r="N32" s="121"/>
    </row>
    <row r="33" spans="2:14" ht="22.5" customHeight="1">
      <c r="B33" s="670"/>
      <c r="I33" s="669"/>
      <c r="J33" s="669"/>
      <c r="N33" s="121"/>
    </row>
    <row r="34" spans="2:14" ht="17.25" customHeight="1"/>
    <row r="35" spans="2:14" ht="23.25" customHeight="1">
      <c r="B35" s="778" t="s">
        <v>132</v>
      </c>
      <c r="C35" s="778"/>
      <c r="D35" s="778"/>
      <c r="E35" s="778"/>
      <c r="F35" s="778"/>
      <c r="G35" s="668"/>
      <c r="H35" s="668"/>
      <c r="I35" s="185"/>
      <c r="J35" s="185"/>
      <c r="K35" s="689">
        <v>71</v>
      </c>
      <c r="L35" s="185"/>
      <c r="M35" s="185"/>
    </row>
    <row r="36" spans="2:14" ht="14.25" customHeight="1"/>
  </sheetData>
  <mergeCells count="11">
    <mergeCell ref="B28:J28"/>
    <mergeCell ref="B30:J30"/>
    <mergeCell ref="B35:F35"/>
    <mergeCell ref="B1:K1"/>
    <mergeCell ref="B3:B4"/>
    <mergeCell ref="C3:D3"/>
    <mergeCell ref="E3:E4"/>
    <mergeCell ref="F3:G3"/>
    <mergeCell ref="H3:H4"/>
    <mergeCell ref="I3:J3"/>
    <mergeCell ref="K3:K4"/>
  </mergeCells>
  <printOptions horizontalCentered="1"/>
  <pageMargins left="0.70866141732283472" right="0.70866141732283472" top="0.59055118110236227" bottom="0.19685039370078741" header="0.31496062992125984" footer="0.31496062992125984"/>
  <pageSetup paperSize="9" scale="95" orientation="portrait" r:id="rId1"/>
  <colBreaks count="1" manualBreakCount="1">
    <brk id="11" max="33" man="1"/>
  </colBreaks>
</worksheet>
</file>

<file path=xl/worksheets/sheet36.xml><?xml version="1.0" encoding="utf-8"?>
<worksheet xmlns="http://schemas.openxmlformats.org/spreadsheetml/2006/main" xmlns:r="http://schemas.openxmlformats.org/officeDocument/2006/relationships">
  <sheetPr>
    <tabColor rgb="FF993366"/>
  </sheetPr>
  <dimension ref="A1:E774"/>
  <sheetViews>
    <sheetView rightToLeft="1" view="pageBreakPreview" zoomScale="110" zoomScaleSheetLayoutView="110" workbookViewId="0">
      <selection activeCell="P109" sqref="P109"/>
    </sheetView>
  </sheetViews>
  <sheetFormatPr defaultRowHeight="12.75"/>
  <cols>
    <col min="1" max="1" width="4.85546875" style="224" customWidth="1"/>
    <col min="2" max="2" width="38.5703125" style="224" customWidth="1"/>
    <col min="3" max="3" width="13.85546875" style="224" customWidth="1"/>
    <col min="4" max="4" width="15.28515625" style="224" customWidth="1"/>
    <col min="5" max="5" width="17.5703125" style="224" customWidth="1"/>
    <col min="6" max="16384" width="9.140625" style="284"/>
  </cols>
  <sheetData>
    <row r="1" spans="1:5" ht="36" customHeight="1">
      <c r="A1" s="847" t="s">
        <v>589</v>
      </c>
      <c r="B1" s="847"/>
      <c r="C1" s="847"/>
      <c r="D1" s="847"/>
      <c r="E1" s="847"/>
    </row>
    <row r="2" spans="1:5" ht="18.75" customHeight="1">
      <c r="A2" s="844" t="s">
        <v>373</v>
      </c>
      <c r="B2" s="844"/>
      <c r="C2" s="268"/>
      <c r="D2" s="268"/>
      <c r="E2" s="268"/>
    </row>
    <row r="3" spans="1:5" ht="18" customHeight="1" thickBot="1">
      <c r="A3" s="841" t="s">
        <v>374</v>
      </c>
      <c r="B3" s="841"/>
      <c r="C3" s="841"/>
      <c r="D3" s="841"/>
      <c r="E3" s="841"/>
    </row>
    <row r="4" spans="1:5" s="575" customFormat="1" ht="30" customHeight="1" thickTop="1">
      <c r="A4" s="573"/>
      <c r="B4" s="574" t="s">
        <v>43</v>
      </c>
      <c r="C4" s="574" t="s">
        <v>44</v>
      </c>
      <c r="D4" s="574" t="s">
        <v>45</v>
      </c>
      <c r="E4" s="762" t="s">
        <v>579</v>
      </c>
    </row>
    <row r="5" spans="1:5" ht="21" customHeight="1">
      <c r="A5" s="243">
        <v>1</v>
      </c>
      <c r="B5" s="649" t="s">
        <v>47</v>
      </c>
      <c r="C5" s="244">
        <v>62</v>
      </c>
      <c r="D5" s="246">
        <f>C5/375*100</f>
        <v>16.533333333333331</v>
      </c>
      <c r="E5" s="246">
        <f>C5/614460*100000</f>
        <v>10.090160466100315</v>
      </c>
    </row>
    <row r="6" spans="1:5" ht="21" customHeight="1">
      <c r="A6" s="227">
        <v>2</v>
      </c>
      <c r="B6" s="649" t="s">
        <v>57</v>
      </c>
      <c r="C6" s="245">
        <v>39</v>
      </c>
      <c r="D6" s="246">
        <f t="shared" ref="D6:D17" si="0">C6/375*100</f>
        <v>10.4</v>
      </c>
      <c r="E6" s="246">
        <f t="shared" ref="E6:E17" si="1">C6/614460*100000</f>
        <v>6.3470364222243916</v>
      </c>
    </row>
    <row r="7" spans="1:5" ht="21" customHeight="1">
      <c r="A7" s="243">
        <v>3</v>
      </c>
      <c r="B7" s="651" t="s">
        <v>54</v>
      </c>
      <c r="C7" s="245">
        <v>32</v>
      </c>
      <c r="D7" s="246">
        <f t="shared" si="0"/>
        <v>8.5333333333333332</v>
      </c>
      <c r="E7" s="246">
        <f t="shared" si="1"/>
        <v>5.2078247566969376</v>
      </c>
    </row>
    <row r="8" spans="1:5" ht="21" customHeight="1">
      <c r="A8" s="227">
        <v>4</v>
      </c>
      <c r="B8" s="722" t="s">
        <v>450</v>
      </c>
      <c r="C8" s="245">
        <v>25</v>
      </c>
      <c r="D8" s="246">
        <f t="shared" si="0"/>
        <v>6.666666666666667</v>
      </c>
      <c r="E8" s="246">
        <f t="shared" si="1"/>
        <v>4.0686130911694827</v>
      </c>
    </row>
    <row r="9" spans="1:5" ht="21" customHeight="1">
      <c r="A9" s="243">
        <v>5</v>
      </c>
      <c r="B9" s="649" t="s">
        <v>128</v>
      </c>
      <c r="C9" s="245">
        <v>25</v>
      </c>
      <c r="D9" s="246">
        <f t="shared" si="0"/>
        <v>6.666666666666667</v>
      </c>
      <c r="E9" s="246">
        <f t="shared" si="1"/>
        <v>4.0686130911694827</v>
      </c>
    </row>
    <row r="10" spans="1:5" ht="21" customHeight="1">
      <c r="A10" s="227">
        <v>6</v>
      </c>
      <c r="B10" s="375" t="s">
        <v>452</v>
      </c>
      <c r="C10" s="245">
        <v>21</v>
      </c>
      <c r="D10" s="246">
        <f t="shared" si="0"/>
        <v>5.6000000000000005</v>
      </c>
      <c r="E10" s="246">
        <f t="shared" si="1"/>
        <v>3.4176349965823647</v>
      </c>
    </row>
    <row r="11" spans="1:5" ht="21" customHeight="1">
      <c r="A11" s="243">
        <v>7</v>
      </c>
      <c r="B11" s="650" t="s">
        <v>59</v>
      </c>
      <c r="C11" s="245">
        <v>19</v>
      </c>
      <c r="D11" s="246">
        <f t="shared" si="0"/>
        <v>5.0666666666666664</v>
      </c>
      <c r="E11" s="246">
        <f t="shared" si="1"/>
        <v>3.0921459492888066</v>
      </c>
    </row>
    <row r="12" spans="1:5" ht="21" customHeight="1">
      <c r="A12" s="227">
        <v>8</v>
      </c>
      <c r="B12" s="651" t="s">
        <v>50</v>
      </c>
      <c r="C12" s="245">
        <v>18</v>
      </c>
      <c r="D12" s="246">
        <f t="shared" si="0"/>
        <v>4.8</v>
      </c>
      <c r="E12" s="246">
        <f t="shared" si="1"/>
        <v>2.9294014256420269</v>
      </c>
    </row>
    <row r="13" spans="1:5" ht="21" customHeight="1">
      <c r="A13" s="243">
        <v>9</v>
      </c>
      <c r="B13" s="650" t="s">
        <v>377</v>
      </c>
      <c r="C13" s="245">
        <v>15</v>
      </c>
      <c r="D13" s="246">
        <f t="shared" si="0"/>
        <v>4</v>
      </c>
      <c r="E13" s="246">
        <f t="shared" si="1"/>
        <v>2.4411678547016891</v>
      </c>
    </row>
    <row r="14" spans="1:5" ht="21" customHeight="1" thickBot="1">
      <c r="A14" s="228">
        <v>10</v>
      </c>
      <c r="B14" s="274" t="s">
        <v>451</v>
      </c>
      <c r="C14" s="247">
        <v>12</v>
      </c>
      <c r="D14" s="246">
        <f t="shared" si="0"/>
        <v>3.2</v>
      </c>
      <c r="E14" s="246">
        <f t="shared" si="1"/>
        <v>1.9529342837613515</v>
      </c>
    </row>
    <row r="15" spans="1:5" ht="21" customHeight="1" thickTop="1" thickBot="1">
      <c r="A15" s="848" t="s">
        <v>126</v>
      </c>
      <c r="B15" s="848"/>
      <c r="C15" s="249">
        <f>SUM(C5:C14)</f>
        <v>268</v>
      </c>
      <c r="D15" s="250">
        <f t="shared" si="0"/>
        <v>71.466666666666669</v>
      </c>
      <c r="E15" s="250">
        <f t="shared" si="1"/>
        <v>43.615532337336845</v>
      </c>
    </row>
    <row r="16" spans="1:5" ht="21" customHeight="1" thickTop="1" thickBot="1">
      <c r="A16" s="839" t="s">
        <v>348</v>
      </c>
      <c r="B16" s="839"/>
      <c r="C16" s="249">
        <v>107</v>
      </c>
      <c r="D16" s="250">
        <f t="shared" si="0"/>
        <v>28.533333333333331</v>
      </c>
      <c r="E16" s="250">
        <f t="shared" si="1"/>
        <v>17.413664030205386</v>
      </c>
    </row>
    <row r="17" spans="1:5" s="533" customFormat="1" ht="21" customHeight="1" thickTop="1" thickBot="1">
      <c r="A17" s="840" t="s">
        <v>376</v>
      </c>
      <c r="B17" s="840"/>
      <c r="C17" s="572">
        <f>SUM(C15:C16)</f>
        <v>375</v>
      </c>
      <c r="D17" s="558">
        <f t="shared" si="0"/>
        <v>100</v>
      </c>
      <c r="E17" s="558">
        <f t="shared" si="1"/>
        <v>61.029196367542234</v>
      </c>
    </row>
    <row r="18" spans="1:5" ht="6.75" customHeight="1" thickTop="1">
      <c r="A18" s="229"/>
      <c r="B18" s="229"/>
      <c r="C18" s="230"/>
      <c r="D18" s="231"/>
      <c r="E18" s="230"/>
    </row>
    <row r="19" spans="1:5" ht="20.25" customHeight="1">
      <c r="A19" s="830" t="s">
        <v>484</v>
      </c>
      <c r="B19" s="830"/>
      <c r="C19" s="830"/>
      <c r="D19" s="830"/>
      <c r="E19" s="830"/>
    </row>
    <row r="20" spans="1:5" ht="3.75" customHeight="1">
      <c r="A20" s="681"/>
      <c r="B20" s="681"/>
      <c r="C20" s="681"/>
      <c r="D20" s="681"/>
      <c r="E20" s="681"/>
    </row>
    <row r="21" spans="1:5" ht="19.5" customHeight="1" thickBot="1">
      <c r="A21" s="841" t="s">
        <v>375</v>
      </c>
      <c r="B21" s="841"/>
      <c r="C21" s="841"/>
      <c r="D21" s="841"/>
      <c r="E21" s="841"/>
    </row>
    <row r="22" spans="1:5" s="575" customFormat="1" ht="30.75" customHeight="1" thickTop="1">
      <c r="A22" s="573"/>
      <c r="B22" s="574" t="s">
        <v>43</v>
      </c>
      <c r="C22" s="576" t="s">
        <v>44</v>
      </c>
      <c r="D22" s="574" t="s">
        <v>45</v>
      </c>
      <c r="E22" s="762" t="s">
        <v>579</v>
      </c>
    </row>
    <row r="23" spans="1:5" ht="21" customHeight="1">
      <c r="A23" s="243">
        <v>1</v>
      </c>
      <c r="B23" s="379" t="s">
        <v>46</v>
      </c>
      <c r="C23" s="321">
        <v>100</v>
      </c>
      <c r="D23" s="252">
        <f>C23/393*100</f>
        <v>25.445292620865139</v>
      </c>
      <c r="E23" s="246">
        <f>C23/611790*100000</f>
        <v>16.3454780235048</v>
      </c>
    </row>
    <row r="24" spans="1:5" ht="21" customHeight="1">
      <c r="A24" s="227">
        <v>2</v>
      </c>
      <c r="B24" s="378" t="s">
        <v>57</v>
      </c>
      <c r="C24" s="245">
        <v>43</v>
      </c>
      <c r="D24" s="246">
        <f t="shared" ref="D24:D35" si="2">C24/393*100</f>
        <v>10.941475826972011</v>
      </c>
      <c r="E24" s="246">
        <f t="shared" ref="E24:E35" si="3">C24/611790*100000</f>
        <v>7.0285555501070638</v>
      </c>
    </row>
    <row r="25" spans="1:5" ht="21" customHeight="1">
      <c r="A25" s="243">
        <v>3</v>
      </c>
      <c r="B25" s="722" t="s">
        <v>450</v>
      </c>
      <c r="C25" s="245">
        <v>42</v>
      </c>
      <c r="D25" s="246">
        <f t="shared" si="2"/>
        <v>10.687022900763358</v>
      </c>
      <c r="E25" s="246">
        <f t="shared" si="3"/>
        <v>6.865100769872015</v>
      </c>
    </row>
    <row r="26" spans="1:5" ht="21" customHeight="1">
      <c r="A26" s="227">
        <v>4</v>
      </c>
      <c r="B26" s="274" t="s">
        <v>451</v>
      </c>
      <c r="C26" s="245">
        <v>21</v>
      </c>
      <c r="D26" s="246">
        <f t="shared" si="2"/>
        <v>5.343511450381679</v>
      </c>
      <c r="E26" s="246">
        <f t="shared" si="3"/>
        <v>3.4325503849360075</v>
      </c>
    </row>
    <row r="27" spans="1:5" ht="21" customHeight="1">
      <c r="A27" s="243">
        <v>5</v>
      </c>
      <c r="B27" s="378" t="s">
        <v>128</v>
      </c>
      <c r="C27" s="245">
        <v>19</v>
      </c>
      <c r="D27" s="246">
        <f t="shared" si="2"/>
        <v>4.8346055979643765</v>
      </c>
      <c r="E27" s="246">
        <f t="shared" si="3"/>
        <v>3.1056408244659117</v>
      </c>
    </row>
    <row r="28" spans="1:5" ht="21" customHeight="1">
      <c r="A28" s="227">
        <v>6</v>
      </c>
      <c r="B28" s="375" t="s">
        <v>452</v>
      </c>
      <c r="C28" s="245">
        <v>18</v>
      </c>
      <c r="D28" s="246">
        <f t="shared" si="2"/>
        <v>4.5801526717557248</v>
      </c>
      <c r="E28" s="246">
        <f t="shared" si="3"/>
        <v>2.9421860442308634</v>
      </c>
    </row>
    <row r="29" spans="1:5" ht="21" customHeight="1">
      <c r="A29" s="243">
        <v>7</v>
      </c>
      <c r="B29" s="378" t="s">
        <v>61</v>
      </c>
      <c r="C29" s="245">
        <v>17</v>
      </c>
      <c r="D29" s="246">
        <f t="shared" si="2"/>
        <v>4.3256997455470731</v>
      </c>
      <c r="E29" s="246">
        <f t="shared" si="3"/>
        <v>2.7787312639958155</v>
      </c>
    </row>
    <row r="30" spans="1:5" ht="21" customHeight="1">
      <c r="A30" s="227">
        <v>8</v>
      </c>
      <c r="B30" s="650" t="s">
        <v>78</v>
      </c>
      <c r="C30" s="245">
        <v>15</v>
      </c>
      <c r="D30" s="246">
        <f t="shared" si="2"/>
        <v>3.8167938931297711</v>
      </c>
      <c r="E30" s="246">
        <f t="shared" si="3"/>
        <v>2.4518217035257197</v>
      </c>
    </row>
    <row r="31" spans="1:5" ht="21" customHeight="1">
      <c r="A31" s="243">
        <v>9</v>
      </c>
      <c r="B31" s="650" t="s">
        <v>377</v>
      </c>
      <c r="C31" s="245">
        <v>12</v>
      </c>
      <c r="D31" s="246">
        <f t="shared" si="2"/>
        <v>3.0534351145038165</v>
      </c>
      <c r="E31" s="246">
        <f t="shared" si="3"/>
        <v>1.9614573628205756</v>
      </c>
    </row>
    <row r="32" spans="1:5" ht="21" customHeight="1" thickBot="1">
      <c r="A32" s="228">
        <v>10</v>
      </c>
      <c r="B32" s="378" t="s">
        <v>47</v>
      </c>
      <c r="C32" s="244">
        <v>11</v>
      </c>
      <c r="D32" s="246">
        <f t="shared" si="2"/>
        <v>2.7989821882951653</v>
      </c>
      <c r="E32" s="246">
        <f t="shared" si="3"/>
        <v>1.7980025825855277</v>
      </c>
    </row>
    <row r="33" spans="1:5" ht="21" customHeight="1" thickTop="1" thickBot="1">
      <c r="A33" s="848" t="s">
        <v>126</v>
      </c>
      <c r="B33" s="848"/>
      <c r="C33" s="280">
        <f>SUM(C23:C32)</f>
        <v>298</v>
      </c>
      <c r="D33" s="250">
        <f t="shared" si="2"/>
        <v>75.82697201017811</v>
      </c>
      <c r="E33" s="250">
        <f t="shared" si="3"/>
        <v>48.709524510044297</v>
      </c>
    </row>
    <row r="34" spans="1:5" ht="21" customHeight="1" thickTop="1" thickBot="1">
      <c r="A34" s="839" t="s">
        <v>348</v>
      </c>
      <c r="B34" s="839"/>
      <c r="C34" s="280">
        <v>95</v>
      </c>
      <c r="D34" s="250">
        <f t="shared" si="2"/>
        <v>24.173027989821882</v>
      </c>
      <c r="E34" s="250">
        <f t="shared" si="3"/>
        <v>15.528204122329559</v>
      </c>
    </row>
    <row r="35" spans="1:5" s="533" customFormat="1" ht="21" customHeight="1" thickTop="1" thickBot="1">
      <c r="A35" s="840" t="s">
        <v>536</v>
      </c>
      <c r="B35" s="840"/>
      <c r="C35" s="557">
        <f>SUM(C33:C34)</f>
        <v>393</v>
      </c>
      <c r="D35" s="558">
        <f t="shared" si="2"/>
        <v>100</v>
      </c>
      <c r="E35" s="558">
        <f t="shared" si="3"/>
        <v>64.237728632373859</v>
      </c>
    </row>
    <row r="36" spans="1:5" ht="25.5" customHeight="1" thickTop="1" thickBot="1">
      <c r="A36" s="830" t="s">
        <v>556</v>
      </c>
      <c r="B36" s="830"/>
      <c r="C36" s="830"/>
      <c r="D36" s="830"/>
      <c r="E36" s="830"/>
    </row>
    <row r="37" spans="1:5" ht="25.5" customHeight="1" thickTop="1" thickBot="1">
      <c r="A37" s="863" t="s">
        <v>381</v>
      </c>
      <c r="B37" s="863"/>
      <c r="C37" s="682">
        <f>C17+C35</f>
        <v>768</v>
      </c>
      <c r="D37" s="683">
        <f>C37/C37*100</f>
        <v>100</v>
      </c>
      <c r="E37" s="683">
        <f>C37/1226250*100000</f>
        <v>62.62996941896025</v>
      </c>
    </row>
    <row r="38" spans="1:5" ht="6.75" customHeight="1" thickTop="1">
      <c r="A38" s="684"/>
      <c r="B38" s="684"/>
      <c r="C38" s="685"/>
      <c r="D38" s="686"/>
      <c r="E38" s="686"/>
    </row>
    <row r="39" spans="1:5" ht="17.25" customHeight="1">
      <c r="A39" s="830" t="s">
        <v>485</v>
      </c>
      <c r="B39" s="830"/>
      <c r="C39" s="830"/>
      <c r="D39" s="830"/>
      <c r="E39" s="830"/>
    </row>
    <row r="40" spans="1:5" ht="6.75" customHeight="1">
      <c r="A40" s="681"/>
      <c r="B40" s="681"/>
      <c r="C40" s="681"/>
      <c r="D40" s="681"/>
      <c r="E40" s="681"/>
    </row>
    <row r="41" spans="1:5" ht="15" customHeight="1">
      <c r="A41" s="815" t="s">
        <v>227</v>
      </c>
      <c r="B41" s="815"/>
      <c r="C41" s="815"/>
      <c r="D41" s="815"/>
      <c r="E41" s="815"/>
    </row>
    <row r="42" spans="1:5" ht="4.5" customHeight="1">
      <c r="A42" s="235"/>
      <c r="B42" s="235"/>
      <c r="C42" s="236"/>
      <c r="D42" s="237"/>
      <c r="E42" s="237"/>
    </row>
    <row r="43" spans="1:5" ht="17.25" customHeight="1">
      <c r="A43" s="778" t="s">
        <v>132</v>
      </c>
      <c r="B43" s="778"/>
      <c r="C43" s="696"/>
      <c r="D43" s="696"/>
      <c r="E43" s="697">
        <v>72</v>
      </c>
    </row>
    <row r="44" spans="1:5" ht="33.75" customHeight="1">
      <c r="A44" s="847" t="s">
        <v>589</v>
      </c>
      <c r="B44" s="847"/>
      <c r="C44" s="847"/>
      <c r="D44" s="847"/>
      <c r="E44" s="847"/>
    </row>
    <row r="45" spans="1:5" ht="18" customHeight="1">
      <c r="A45" s="844" t="s">
        <v>378</v>
      </c>
      <c r="B45" s="844"/>
      <c r="C45" s="268"/>
      <c r="D45" s="268"/>
      <c r="E45" s="268"/>
    </row>
    <row r="46" spans="1:5" ht="19.5" customHeight="1" thickBot="1">
      <c r="A46" s="841" t="s">
        <v>379</v>
      </c>
      <c r="B46" s="841"/>
      <c r="C46" s="841"/>
      <c r="D46" s="841"/>
      <c r="E46" s="841"/>
    </row>
    <row r="47" spans="1:5" s="575" customFormat="1" ht="30.75" customHeight="1" thickTop="1">
      <c r="A47" s="573"/>
      <c r="B47" s="574" t="s">
        <v>43</v>
      </c>
      <c r="C47" s="574" t="s">
        <v>44</v>
      </c>
      <c r="D47" s="574" t="s">
        <v>45</v>
      </c>
      <c r="E47" s="762" t="s">
        <v>579</v>
      </c>
    </row>
    <row r="48" spans="1:5" ht="21" customHeight="1">
      <c r="A48" s="243">
        <v>1</v>
      </c>
      <c r="B48" s="722" t="s">
        <v>450</v>
      </c>
      <c r="C48" s="244">
        <v>34</v>
      </c>
      <c r="D48" s="246">
        <f>C48/277*100</f>
        <v>12.274368231046932</v>
      </c>
      <c r="E48" s="246">
        <f>C48/1807682*100000</f>
        <v>1.8808617887438166</v>
      </c>
    </row>
    <row r="49" spans="1:5" ht="21" customHeight="1">
      <c r="A49" s="227">
        <v>2</v>
      </c>
      <c r="B49" s="378" t="s">
        <v>47</v>
      </c>
      <c r="C49" s="245">
        <v>31</v>
      </c>
      <c r="D49" s="246">
        <f t="shared" ref="D49:D60" si="4">C49/277*100</f>
        <v>11.191335740072201</v>
      </c>
      <c r="E49" s="246">
        <f t="shared" ref="E49:E60" si="5">C49/1807682*100000</f>
        <v>1.7149033956193622</v>
      </c>
    </row>
    <row r="50" spans="1:5" ht="21" customHeight="1">
      <c r="A50" s="243">
        <v>3</v>
      </c>
      <c r="B50" s="378" t="s">
        <v>128</v>
      </c>
      <c r="C50" s="245">
        <v>29</v>
      </c>
      <c r="D50" s="246">
        <f t="shared" si="4"/>
        <v>10.469314079422382</v>
      </c>
      <c r="E50" s="246">
        <f t="shared" si="5"/>
        <v>1.6042644668697259</v>
      </c>
    </row>
    <row r="51" spans="1:5" ht="21" customHeight="1">
      <c r="A51" s="227">
        <v>4</v>
      </c>
      <c r="B51" s="375" t="s">
        <v>452</v>
      </c>
      <c r="C51" s="245">
        <v>28</v>
      </c>
      <c r="D51" s="246">
        <f t="shared" si="4"/>
        <v>10.108303249097473</v>
      </c>
      <c r="E51" s="246">
        <f t="shared" si="5"/>
        <v>1.5489450024949079</v>
      </c>
    </row>
    <row r="52" spans="1:5" ht="21" customHeight="1">
      <c r="A52" s="243">
        <v>5</v>
      </c>
      <c r="B52" s="651" t="s">
        <v>54</v>
      </c>
      <c r="C52" s="245">
        <v>22</v>
      </c>
      <c r="D52" s="246">
        <f t="shared" si="4"/>
        <v>7.9422382671480145</v>
      </c>
      <c r="E52" s="246">
        <f t="shared" si="5"/>
        <v>1.2170282162459991</v>
      </c>
    </row>
    <row r="53" spans="1:5" ht="21" customHeight="1">
      <c r="A53" s="227">
        <v>6</v>
      </c>
      <c r="B53" s="650" t="s">
        <v>51</v>
      </c>
      <c r="C53" s="245">
        <v>14</v>
      </c>
      <c r="D53" s="246">
        <f t="shared" si="4"/>
        <v>5.0541516245487363</v>
      </c>
      <c r="E53" s="246">
        <f t="shared" si="5"/>
        <v>0.77447250124745393</v>
      </c>
    </row>
    <row r="54" spans="1:5" ht="21" customHeight="1">
      <c r="A54" s="243">
        <v>7</v>
      </c>
      <c r="B54" s="651" t="s">
        <v>50</v>
      </c>
      <c r="C54" s="245">
        <v>12</v>
      </c>
      <c r="D54" s="246">
        <f t="shared" si="4"/>
        <v>4.3321299638989164</v>
      </c>
      <c r="E54" s="246">
        <f t="shared" si="5"/>
        <v>0.6638335724978176</v>
      </c>
    </row>
    <row r="55" spans="1:5" ht="21" customHeight="1">
      <c r="A55" s="227">
        <v>8</v>
      </c>
      <c r="B55" s="651" t="s">
        <v>60</v>
      </c>
      <c r="C55" s="245">
        <v>10</v>
      </c>
      <c r="D55" s="246">
        <f t="shared" si="4"/>
        <v>3.6101083032490973</v>
      </c>
      <c r="E55" s="246">
        <f t="shared" si="5"/>
        <v>0.55319464374818139</v>
      </c>
    </row>
    <row r="56" spans="1:5" ht="21" customHeight="1">
      <c r="A56" s="243">
        <v>9</v>
      </c>
      <c r="B56" s="274" t="s">
        <v>451</v>
      </c>
      <c r="C56" s="245">
        <v>9</v>
      </c>
      <c r="D56" s="246">
        <f t="shared" si="4"/>
        <v>3.2490974729241873</v>
      </c>
      <c r="E56" s="246">
        <f t="shared" si="5"/>
        <v>0.49787517937336329</v>
      </c>
    </row>
    <row r="57" spans="1:5" ht="21" customHeight="1" thickBot="1">
      <c r="A57" s="228">
        <v>10</v>
      </c>
      <c r="B57" s="274" t="s">
        <v>57</v>
      </c>
      <c r="C57" s="247">
        <v>8</v>
      </c>
      <c r="D57" s="246">
        <f t="shared" si="4"/>
        <v>2.8880866425992782</v>
      </c>
      <c r="E57" s="246">
        <f t="shared" si="5"/>
        <v>0.44255571499854507</v>
      </c>
    </row>
    <row r="58" spans="1:5" ht="21" customHeight="1" thickTop="1" thickBot="1">
      <c r="A58" s="848" t="s">
        <v>126</v>
      </c>
      <c r="B58" s="848"/>
      <c r="C58" s="249">
        <f>SUM(C48:C57)</f>
        <v>197</v>
      </c>
      <c r="D58" s="250">
        <f t="shared" si="4"/>
        <v>71.119133574007222</v>
      </c>
      <c r="E58" s="250">
        <f t="shared" si="5"/>
        <v>10.897934481839174</v>
      </c>
    </row>
    <row r="59" spans="1:5" ht="21" customHeight="1" thickTop="1" thickBot="1">
      <c r="A59" s="839" t="s">
        <v>348</v>
      </c>
      <c r="B59" s="839"/>
      <c r="C59" s="249">
        <v>80</v>
      </c>
      <c r="D59" s="250">
        <f t="shared" si="4"/>
        <v>28.880866425992778</v>
      </c>
      <c r="E59" s="250">
        <f t="shared" si="5"/>
        <v>4.4255571499854511</v>
      </c>
    </row>
    <row r="60" spans="1:5" s="533" customFormat="1" ht="21" customHeight="1" thickTop="1" thickBot="1">
      <c r="A60" s="840" t="s">
        <v>376</v>
      </c>
      <c r="B60" s="840"/>
      <c r="C60" s="572">
        <f>SUM(C58:C59)</f>
        <v>277</v>
      </c>
      <c r="D60" s="558">
        <f t="shared" si="4"/>
        <v>100</v>
      </c>
      <c r="E60" s="558">
        <f t="shared" si="5"/>
        <v>15.323491631824625</v>
      </c>
    </row>
    <row r="61" spans="1:5" ht="6.75" customHeight="1" thickTop="1">
      <c r="A61" s="229"/>
      <c r="B61" s="229"/>
      <c r="C61" s="230"/>
      <c r="D61" s="480"/>
      <c r="E61" s="230"/>
    </row>
    <row r="62" spans="1:5" ht="19.5" customHeight="1">
      <c r="A62" s="830" t="s">
        <v>486</v>
      </c>
      <c r="B62" s="830"/>
      <c r="C62" s="830"/>
      <c r="D62" s="830"/>
      <c r="E62" s="830"/>
    </row>
    <row r="63" spans="1:5" ht="4.5" customHeight="1">
      <c r="A63" s="681"/>
      <c r="B63" s="681"/>
      <c r="C63" s="681"/>
      <c r="D63" s="681"/>
      <c r="E63" s="681"/>
    </row>
    <row r="64" spans="1:5" ht="18" customHeight="1" thickBot="1">
      <c r="A64" s="841" t="s">
        <v>380</v>
      </c>
      <c r="B64" s="841"/>
      <c r="C64" s="841"/>
      <c r="D64" s="841"/>
      <c r="E64" s="841"/>
    </row>
    <row r="65" spans="1:5" s="575" customFormat="1" ht="30.75" customHeight="1" thickTop="1">
      <c r="A65" s="573"/>
      <c r="B65" s="574" t="s">
        <v>43</v>
      </c>
      <c r="C65" s="576" t="s">
        <v>44</v>
      </c>
      <c r="D65" s="574" t="s">
        <v>45</v>
      </c>
      <c r="E65" s="762" t="s">
        <v>579</v>
      </c>
    </row>
    <row r="66" spans="1:5" ht="21" customHeight="1">
      <c r="A66" s="243">
        <v>1</v>
      </c>
      <c r="B66" s="379" t="s">
        <v>46</v>
      </c>
      <c r="C66" s="321">
        <v>137</v>
      </c>
      <c r="D66" s="246">
        <f>C66/359*100</f>
        <v>38.16155988857939</v>
      </c>
      <c r="E66" s="246">
        <f>C66/1731033*100000</f>
        <v>7.9143494087056689</v>
      </c>
    </row>
    <row r="67" spans="1:5" ht="21" customHeight="1">
      <c r="A67" s="227">
        <v>2</v>
      </c>
      <c r="B67" s="722" t="s">
        <v>450</v>
      </c>
      <c r="C67" s="245">
        <v>26</v>
      </c>
      <c r="D67" s="246">
        <f t="shared" ref="D67:D78" si="6">C67/359*100</f>
        <v>7.2423398328690807</v>
      </c>
      <c r="E67" s="246">
        <f t="shared" ref="E67:E78" si="7">C67/1731033*100000</f>
        <v>1.5019933184404919</v>
      </c>
    </row>
    <row r="68" spans="1:5" ht="21" customHeight="1">
      <c r="A68" s="243">
        <v>3</v>
      </c>
      <c r="B68" s="650" t="s">
        <v>78</v>
      </c>
      <c r="C68" s="245">
        <v>23</v>
      </c>
      <c r="D68" s="246">
        <f t="shared" si="6"/>
        <v>6.4066852367688023</v>
      </c>
      <c r="E68" s="246">
        <f t="shared" si="7"/>
        <v>1.3286863970819736</v>
      </c>
    </row>
    <row r="69" spans="1:5" ht="21" customHeight="1">
      <c r="A69" s="227">
        <v>4</v>
      </c>
      <c r="B69" s="378" t="s">
        <v>61</v>
      </c>
      <c r="C69" s="245">
        <v>17</v>
      </c>
      <c r="D69" s="246">
        <f t="shared" si="6"/>
        <v>4.7353760445682447</v>
      </c>
      <c r="E69" s="246">
        <f t="shared" si="7"/>
        <v>0.98207255436493701</v>
      </c>
    </row>
    <row r="70" spans="1:5" ht="21" customHeight="1">
      <c r="A70" s="243">
        <v>5</v>
      </c>
      <c r="B70" s="375" t="s">
        <v>452</v>
      </c>
      <c r="C70" s="245">
        <v>15</v>
      </c>
      <c r="D70" s="246">
        <f t="shared" si="6"/>
        <v>4.1782729805013927</v>
      </c>
      <c r="E70" s="246">
        <f t="shared" si="7"/>
        <v>0.86653460679259142</v>
      </c>
    </row>
    <row r="71" spans="1:5" ht="21" customHeight="1">
      <c r="A71" s="227">
        <v>6</v>
      </c>
      <c r="B71" s="378" t="s">
        <v>128</v>
      </c>
      <c r="C71" s="245">
        <v>13</v>
      </c>
      <c r="D71" s="246">
        <f t="shared" si="6"/>
        <v>3.6211699164345403</v>
      </c>
      <c r="E71" s="246">
        <f t="shared" si="7"/>
        <v>0.75099665922024594</v>
      </c>
    </row>
    <row r="72" spans="1:5" ht="21" customHeight="1">
      <c r="A72" s="243">
        <v>7</v>
      </c>
      <c r="B72" s="274" t="s">
        <v>451</v>
      </c>
      <c r="C72" s="245">
        <v>11</v>
      </c>
      <c r="D72" s="246">
        <f t="shared" si="6"/>
        <v>3.0640668523676879</v>
      </c>
      <c r="E72" s="246">
        <f t="shared" si="7"/>
        <v>0.63545871164790046</v>
      </c>
    </row>
    <row r="73" spans="1:5" ht="21" customHeight="1">
      <c r="A73" s="227">
        <v>8</v>
      </c>
      <c r="B73" s="650" t="s">
        <v>377</v>
      </c>
      <c r="C73" s="245">
        <v>11</v>
      </c>
      <c r="D73" s="246">
        <f t="shared" si="6"/>
        <v>3.0640668523676879</v>
      </c>
      <c r="E73" s="246">
        <f t="shared" si="7"/>
        <v>0.63545871164790046</v>
      </c>
    </row>
    <row r="74" spans="1:5" ht="21" customHeight="1">
      <c r="A74" s="243">
        <v>9</v>
      </c>
      <c r="B74" s="378" t="s">
        <v>57</v>
      </c>
      <c r="C74" s="245">
        <v>10</v>
      </c>
      <c r="D74" s="246">
        <f t="shared" si="6"/>
        <v>2.785515320334262</v>
      </c>
      <c r="E74" s="246">
        <f t="shared" si="7"/>
        <v>0.57768973786172761</v>
      </c>
    </row>
    <row r="75" spans="1:5" ht="21" customHeight="1" thickBot="1">
      <c r="A75" s="228">
        <v>10</v>
      </c>
      <c r="B75" s="378" t="s">
        <v>382</v>
      </c>
      <c r="C75" s="244">
        <v>9</v>
      </c>
      <c r="D75" s="246">
        <f t="shared" si="6"/>
        <v>2.5069637883008355</v>
      </c>
      <c r="E75" s="246">
        <f t="shared" si="7"/>
        <v>0.51992076407555488</v>
      </c>
    </row>
    <row r="76" spans="1:5" ht="21" customHeight="1" thickTop="1" thickBot="1">
      <c r="A76" s="848" t="s">
        <v>126</v>
      </c>
      <c r="B76" s="848"/>
      <c r="C76" s="280">
        <f>SUM(C66:C75)</f>
        <v>272</v>
      </c>
      <c r="D76" s="250">
        <f t="shared" si="6"/>
        <v>75.766016713091915</v>
      </c>
      <c r="E76" s="250">
        <f t="shared" si="7"/>
        <v>15.713160869838992</v>
      </c>
    </row>
    <row r="77" spans="1:5" ht="21" customHeight="1" thickTop="1" thickBot="1">
      <c r="A77" s="839" t="s">
        <v>348</v>
      </c>
      <c r="B77" s="839"/>
      <c r="C77" s="280">
        <v>87</v>
      </c>
      <c r="D77" s="250">
        <f t="shared" si="6"/>
        <v>24.233983286908078</v>
      </c>
      <c r="E77" s="250">
        <f t="shared" si="7"/>
        <v>5.0259007193970309</v>
      </c>
    </row>
    <row r="78" spans="1:5" s="533" customFormat="1" ht="21" customHeight="1" thickTop="1" thickBot="1">
      <c r="A78" s="840" t="s">
        <v>536</v>
      </c>
      <c r="B78" s="840"/>
      <c r="C78" s="557">
        <f>SUM(C76:C77)</f>
        <v>359</v>
      </c>
      <c r="D78" s="558">
        <f t="shared" si="6"/>
        <v>100</v>
      </c>
      <c r="E78" s="558">
        <f t="shared" si="7"/>
        <v>20.739061589236023</v>
      </c>
    </row>
    <row r="79" spans="1:5" ht="25.5" customHeight="1" thickTop="1" thickBot="1">
      <c r="A79" s="830" t="s">
        <v>487</v>
      </c>
      <c r="B79" s="830"/>
      <c r="C79" s="830"/>
      <c r="D79" s="830"/>
      <c r="E79" s="830"/>
    </row>
    <row r="80" spans="1:5" ht="23.25" customHeight="1" thickTop="1" thickBot="1">
      <c r="A80" s="863" t="s">
        <v>381</v>
      </c>
      <c r="B80" s="863"/>
      <c r="C80" s="682">
        <f>C60+C78</f>
        <v>636</v>
      </c>
      <c r="D80" s="683">
        <f>C80/C80*100</f>
        <v>100</v>
      </c>
      <c r="E80" s="683">
        <f>C80/3538715*100000</f>
        <v>17.972625656488301</v>
      </c>
    </row>
    <row r="81" spans="1:5" ht="9" customHeight="1" thickTop="1">
      <c r="A81" s="684"/>
      <c r="B81" s="684"/>
      <c r="C81" s="685"/>
      <c r="D81" s="686"/>
      <c r="E81" s="686"/>
    </row>
    <row r="82" spans="1:5" ht="16.5" customHeight="1">
      <c r="A82" s="862" t="s">
        <v>537</v>
      </c>
      <c r="B82" s="862"/>
      <c r="C82" s="862"/>
      <c r="D82" s="862"/>
      <c r="E82" s="862"/>
    </row>
    <row r="83" spans="1:5" ht="2.25" customHeight="1">
      <c r="A83" s="681"/>
      <c r="B83" s="681"/>
      <c r="C83" s="681"/>
      <c r="D83" s="681"/>
      <c r="E83" s="681"/>
    </row>
    <row r="84" spans="1:5" ht="17.25" customHeight="1">
      <c r="A84" s="815" t="s">
        <v>227</v>
      </c>
      <c r="B84" s="815"/>
      <c r="C84" s="815"/>
      <c r="D84" s="815"/>
      <c r="E84" s="815"/>
    </row>
    <row r="85" spans="1:5" ht="7.5" customHeight="1">
      <c r="A85" s="235"/>
      <c r="B85" s="235"/>
      <c r="C85" s="236"/>
      <c r="D85" s="237"/>
      <c r="E85" s="237"/>
    </row>
    <row r="86" spans="1:5" ht="18.75" customHeight="1">
      <c r="A86" s="778" t="s">
        <v>132</v>
      </c>
      <c r="B86" s="778"/>
      <c r="C86" s="696"/>
      <c r="D86" s="696"/>
      <c r="E86" s="697">
        <v>73</v>
      </c>
    </row>
    <row r="87" spans="1:5" ht="34.5" customHeight="1">
      <c r="A87" s="847" t="s">
        <v>589</v>
      </c>
      <c r="B87" s="847"/>
      <c r="C87" s="847"/>
      <c r="D87" s="847"/>
      <c r="E87" s="847"/>
    </row>
    <row r="88" spans="1:5" s="575" customFormat="1" ht="24" customHeight="1">
      <c r="A88" s="844" t="s">
        <v>378</v>
      </c>
      <c r="B88" s="844"/>
      <c r="C88" s="268"/>
      <c r="D88" s="268"/>
      <c r="E88" s="268"/>
    </row>
    <row r="89" spans="1:5" ht="17.25" customHeight="1" thickBot="1">
      <c r="A89" s="841" t="s">
        <v>383</v>
      </c>
      <c r="B89" s="841"/>
      <c r="C89" s="841"/>
      <c r="D89" s="841"/>
      <c r="E89" s="841"/>
    </row>
    <row r="90" spans="1:5" ht="30.75" customHeight="1" thickTop="1">
      <c r="A90" s="573"/>
      <c r="B90" s="574" t="s">
        <v>43</v>
      </c>
      <c r="C90" s="574" t="s">
        <v>44</v>
      </c>
      <c r="D90" s="574" t="s">
        <v>45</v>
      </c>
      <c r="E90" s="762" t="s">
        <v>579</v>
      </c>
    </row>
    <row r="91" spans="1:5" ht="21" customHeight="1">
      <c r="A91" s="243">
        <v>1</v>
      </c>
      <c r="B91" s="378" t="s">
        <v>47</v>
      </c>
      <c r="C91" s="244">
        <v>74</v>
      </c>
      <c r="D91" s="482">
        <f>C91/527*100</f>
        <v>14.041745730550284</v>
      </c>
      <c r="E91" s="482">
        <f>C91/1026204*100000</f>
        <v>7.2110418591235268</v>
      </c>
    </row>
    <row r="92" spans="1:5" ht="21" customHeight="1">
      <c r="A92" s="227">
        <v>2</v>
      </c>
      <c r="B92" s="378" t="s">
        <v>59</v>
      </c>
      <c r="C92" s="245">
        <v>45</v>
      </c>
      <c r="D92" s="246">
        <f t="shared" ref="D92:D103" si="8">C92/527*100</f>
        <v>8.5388994307400381</v>
      </c>
      <c r="E92" s="246">
        <f t="shared" ref="E92:E103" si="9">C92/1026204*100000</f>
        <v>4.3850930224399827</v>
      </c>
    </row>
    <row r="93" spans="1:5" ht="21" customHeight="1">
      <c r="A93" s="243">
        <v>3</v>
      </c>
      <c r="B93" s="375" t="s">
        <v>452</v>
      </c>
      <c r="C93" s="245">
        <v>40</v>
      </c>
      <c r="D93" s="246">
        <f t="shared" si="8"/>
        <v>7.5901328273244779</v>
      </c>
      <c r="E93" s="246">
        <f t="shared" si="9"/>
        <v>3.8978604643910955</v>
      </c>
    </row>
    <row r="94" spans="1:5" ht="21" customHeight="1">
      <c r="A94" s="227">
        <v>4</v>
      </c>
      <c r="B94" s="378" t="s">
        <v>128</v>
      </c>
      <c r="C94" s="245">
        <v>39</v>
      </c>
      <c r="D94" s="246">
        <f t="shared" si="8"/>
        <v>7.4003795066413662</v>
      </c>
      <c r="E94" s="246">
        <f t="shared" si="9"/>
        <v>3.8004139527813181</v>
      </c>
    </row>
    <row r="95" spans="1:5" ht="21" customHeight="1">
      <c r="A95" s="243">
        <v>5</v>
      </c>
      <c r="B95" s="722" t="s">
        <v>450</v>
      </c>
      <c r="C95" s="245">
        <v>38</v>
      </c>
      <c r="D95" s="246">
        <f t="shared" si="8"/>
        <v>7.2106261859582546</v>
      </c>
      <c r="E95" s="246">
        <f t="shared" si="9"/>
        <v>3.7029674411715412</v>
      </c>
    </row>
    <row r="96" spans="1:5" ht="21" customHeight="1">
      <c r="A96" s="227">
        <v>6</v>
      </c>
      <c r="B96" s="651" t="s">
        <v>54</v>
      </c>
      <c r="C96" s="245">
        <v>32</v>
      </c>
      <c r="D96" s="246">
        <f t="shared" si="8"/>
        <v>6.0721062618595827</v>
      </c>
      <c r="E96" s="246">
        <f t="shared" si="9"/>
        <v>3.1182883715128766</v>
      </c>
    </row>
    <row r="97" spans="1:5" ht="21" customHeight="1">
      <c r="A97" s="243">
        <v>7</v>
      </c>
      <c r="B97" s="274" t="s">
        <v>451</v>
      </c>
      <c r="C97" s="245">
        <v>30</v>
      </c>
      <c r="D97" s="246">
        <f t="shared" si="8"/>
        <v>5.6925996204933584</v>
      </c>
      <c r="E97" s="246">
        <f t="shared" si="9"/>
        <v>2.9233953482933219</v>
      </c>
    </row>
    <row r="98" spans="1:5" ht="21" customHeight="1">
      <c r="A98" s="227">
        <v>8</v>
      </c>
      <c r="B98" s="651" t="s">
        <v>50</v>
      </c>
      <c r="C98" s="245">
        <v>23</v>
      </c>
      <c r="D98" s="246">
        <f t="shared" si="8"/>
        <v>4.3643263757115749</v>
      </c>
      <c r="E98" s="246">
        <f t="shared" si="9"/>
        <v>2.24126976702488</v>
      </c>
    </row>
    <row r="99" spans="1:5" ht="21" customHeight="1">
      <c r="A99" s="243">
        <v>9</v>
      </c>
      <c r="B99" s="274" t="s">
        <v>55</v>
      </c>
      <c r="C99" s="245">
        <v>21</v>
      </c>
      <c r="D99" s="246">
        <f t="shared" si="8"/>
        <v>3.9848197343453511</v>
      </c>
      <c r="E99" s="246">
        <f t="shared" si="9"/>
        <v>2.0463767438053253</v>
      </c>
    </row>
    <row r="100" spans="1:5" ht="21" customHeight="1" thickBot="1">
      <c r="A100" s="228">
        <v>10</v>
      </c>
      <c r="B100" s="274" t="s">
        <v>57</v>
      </c>
      <c r="C100" s="247">
        <v>17</v>
      </c>
      <c r="D100" s="480">
        <f t="shared" si="8"/>
        <v>3.225806451612903</v>
      </c>
      <c r="E100" s="480">
        <f t="shared" si="9"/>
        <v>1.6565906973662157</v>
      </c>
    </row>
    <row r="101" spans="1:5" s="533" customFormat="1" ht="21" customHeight="1" thickTop="1" thickBot="1">
      <c r="A101" s="848" t="s">
        <v>126</v>
      </c>
      <c r="B101" s="848"/>
      <c r="C101" s="249">
        <f>SUM(C91:C100)</f>
        <v>359</v>
      </c>
      <c r="D101" s="250">
        <f t="shared" si="8"/>
        <v>68.121442125237195</v>
      </c>
      <c r="E101" s="250">
        <f t="shared" si="9"/>
        <v>34.98329766791008</v>
      </c>
    </row>
    <row r="102" spans="1:5" ht="21" customHeight="1" thickTop="1" thickBot="1">
      <c r="A102" s="839" t="s">
        <v>348</v>
      </c>
      <c r="B102" s="839"/>
      <c r="C102" s="249">
        <v>168</v>
      </c>
      <c r="D102" s="250">
        <f t="shared" si="8"/>
        <v>31.878557874762809</v>
      </c>
      <c r="E102" s="250">
        <f t="shared" si="9"/>
        <v>16.371013950442602</v>
      </c>
    </row>
    <row r="103" spans="1:5" ht="20.25" customHeight="1" thickTop="1" thickBot="1">
      <c r="A103" s="840" t="s">
        <v>376</v>
      </c>
      <c r="B103" s="840"/>
      <c r="C103" s="572">
        <f>SUM(C101:C102)</f>
        <v>527</v>
      </c>
      <c r="D103" s="558">
        <f t="shared" si="8"/>
        <v>100</v>
      </c>
      <c r="E103" s="558">
        <f t="shared" si="9"/>
        <v>51.354311618352689</v>
      </c>
    </row>
    <row r="104" spans="1:5" ht="10.5" customHeight="1" thickTop="1">
      <c r="A104" s="229"/>
      <c r="B104" s="229"/>
      <c r="C104" s="230"/>
      <c r="D104" s="480"/>
      <c r="E104" s="230"/>
    </row>
    <row r="105" spans="1:5" ht="17.25" customHeight="1">
      <c r="A105" s="830" t="s">
        <v>488</v>
      </c>
      <c r="B105" s="830"/>
      <c r="C105" s="830"/>
      <c r="D105" s="830"/>
      <c r="E105" s="830"/>
    </row>
    <row r="106" spans="1:5" s="575" customFormat="1" ht="7.5" customHeight="1">
      <c r="A106" s="687"/>
      <c r="B106" s="687"/>
      <c r="C106" s="687"/>
      <c r="D106" s="687"/>
      <c r="E106" s="687"/>
    </row>
    <row r="107" spans="1:5" ht="21" customHeight="1" thickBot="1">
      <c r="A107" s="841" t="s">
        <v>384</v>
      </c>
      <c r="B107" s="841"/>
      <c r="C107" s="841"/>
      <c r="D107" s="841"/>
      <c r="E107" s="841"/>
    </row>
    <row r="108" spans="1:5" ht="30" customHeight="1" thickTop="1">
      <c r="A108" s="573"/>
      <c r="B108" s="574" t="s">
        <v>43</v>
      </c>
      <c r="C108" s="576" t="s">
        <v>44</v>
      </c>
      <c r="D108" s="574" t="s">
        <v>45</v>
      </c>
      <c r="E108" s="762" t="s">
        <v>579</v>
      </c>
    </row>
    <row r="109" spans="1:5" ht="21" customHeight="1">
      <c r="A109" s="243">
        <v>1</v>
      </c>
      <c r="B109" s="379" t="s">
        <v>46</v>
      </c>
      <c r="C109" s="321">
        <v>187</v>
      </c>
      <c r="D109" s="653">
        <f>C109/524*100</f>
        <v>35.68702290076336</v>
      </c>
      <c r="E109" s="653">
        <f>C109/1025184*100000</f>
        <v>18.240628023847428</v>
      </c>
    </row>
    <row r="110" spans="1:5" ht="21" customHeight="1">
      <c r="A110" s="227">
        <v>2</v>
      </c>
      <c r="B110" s="650" t="s">
        <v>199</v>
      </c>
      <c r="C110" s="245">
        <v>39</v>
      </c>
      <c r="D110" s="246">
        <f t="shared" ref="D110:D121" si="10">C110/524*100</f>
        <v>7.4427480916030531</v>
      </c>
      <c r="E110" s="246">
        <f t="shared" ref="E110:E121" si="11">C110/1025184*100000</f>
        <v>3.8041951493585544</v>
      </c>
    </row>
    <row r="111" spans="1:5" ht="21" customHeight="1">
      <c r="A111" s="243">
        <v>3</v>
      </c>
      <c r="B111" s="378" t="s">
        <v>128</v>
      </c>
      <c r="C111" s="245">
        <v>35</v>
      </c>
      <c r="D111" s="246">
        <f t="shared" si="10"/>
        <v>6.6793893129770989</v>
      </c>
      <c r="E111" s="246">
        <f t="shared" si="11"/>
        <v>3.4140212878858822</v>
      </c>
    </row>
    <row r="112" spans="1:5" ht="21" customHeight="1">
      <c r="A112" s="227">
        <v>4</v>
      </c>
      <c r="B112" s="650" t="s">
        <v>78</v>
      </c>
      <c r="C112" s="245">
        <v>24</v>
      </c>
      <c r="D112" s="246">
        <f t="shared" si="10"/>
        <v>4.5801526717557248</v>
      </c>
      <c r="E112" s="246">
        <f t="shared" si="11"/>
        <v>2.3410431688360331</v>
      </c>
    </row>
    <row r="113" spans="1:5" ht="21.75" customHeight="1">
      <c r="A113" s="243">
        <v>5</v>
      </c>
      <c r="B113" s="722" t="s">
        <v>450</v>
      </c>
      <c r="C113" s="245">
        <v>22</v>
      </c>
      <c r="D113" s="246">
        <f t="shared" si="10"/>
        <v>4.1984732824427482</v>
      </c>
      <c r="E113" s="246">
        <f t="shared" si="11"/>
        <v>2.1459562380996973</v>
      </c>
    </row>
    <row r="114" spans="1:5" ht="21" customHeight="1">
      <c r="A114" s="227">
        <v>6</v>
      </c>
      <c r="B114" s="378" t="s">
        <v>50</v>
      </c>
      <c r="C114" s="245">
        <v>18</v>
      </c>
      <c r="D114" s="246">
        <f t="shared" si="10"/>
        <v>3.4351145038167941</v>
      </c>
      <c r="E114" s="246">
        <f t="shared" si="11"/>
        <v>1.7557823766270249</v>
      </c>
    </row>
    <row r="115" spans="1:5" ht="21" customHeight="1">
      <c r="A115" s="243">
        <v>7</v>
      </c>
      <c r="B115" s="274" t="s">
        <v>69</v>
      </c>
      <c r="C115" s="245">
        <v>17</v>
      </c>
      <c r="D115" s="246">
        <f t="shared" si="10"/>
        <v>3.2442748091603053</v>
      </c>
      <c r="E115" s="246">
        <f t="shared" si="11"/>
        <v>1.6582389112588571</v>
      </c>
    </row>
    <row r="116" spans="1:5" ht="21" customHeight="1">
      <c r="A116" s="227">
        <v>8</v>
      </c>
      <c r="B116" s="274" t="s">
        <v>451</v>
      </c>
      <c r="C116" s="245">
        <v>15</v>
      </c>
      <c r="D116" s="246">
        <f t="shared" si="10"/>
        <v>2.8625954198473282</v>
      </c>
      <c r="E116" s="246">
        <f t="shared" si="11"/>
        <v>1.4631519805225208</v>
      </c>
    </row>
    <row r="117" spans="1:5" ht="21" customHeight="1">
      <c r="A117" s="243">
        <v>9</v>
      </c>
      <c r="B117" s="375" t="s">
        <v>452</v>
      </c>
      <c r="C117" s="245">
        <v>14</v>
      </c>
      <c r="D117" s="246">
        <f t="shared" si="10"/>
        <v>2.6717557251908395</v>
      </c>
      <c r="E117" s="246">
        <f t="shared" si="11"/>
        <v>1.3656085151543527</v>
      </c>
    </row>
    <row r="118" spans="1:5" ht="21" customHeight="1" thickBot="1">
      <c r="A118" s="228">
        <v>10</v>
      </c>
      <c r="B118" s="378" t="s">
        <v>47</v>
      </c>
      <c r="C118" s="244">
        <v>13</v>
      </c>
      <c r="D118" s="482">
        <f t="shared" si="10"/>
        <v>2.4809160305343512</v>
      </c>
      <c r="E118" s="482">
        <f t="shared" si="11"/>
        <v>1.2680650497861847</v>
      </c>
    </row>
    <row r="119" spans="1:5" s="533" customFormat="1" ht="20.25" customHeight="1" thickTop="1" thickBot="1">
      <c r="A119" s="848" t="s">
        <v>126</v>
      </c>
      <c r="B119" s="848"/>
      <c r="C119" s="280">
        <f>SUM(C109:C118)</f>
        <v>384</v>
      </c>
      <c r="D119" s="654">
        <f t="shared" si="10"/>
        <v>73.282442748091597</v>
      </c>
      <c r="E119" s="654">
        <f t="shared" si="11"/>
        <v>37.45669070137653</v>
      </c>
    </row>
    <row r="120" spans="1:5" ht="21" customHeight="1" thickTop="1" thickBot="1">
      <c r="A120" s="839" t="s">
        <v>348</v>
      </c>
      <c r="B120" s="839"/>
      <c r="C120" s="280">
        <v>140</v>
      </c>
      <c r="D120" s="654">
        <f t="shared" si="10"/>
        <v>26.717557251908396</v>
      </c>
      <c r="E120" s="654">
        <f t="shared" si="11"/>
        <v>13.656085151543529</v>
      </c>
    </row>
    <row r="121" spans="1:5" ht="17.25" customHeight="1" thickTop="1" thickBot="1">
      <c r="A121" s="840" t="s">
        <v>536</v>
      </c>
      <c r="B121" s="840"/>
      <c r="C121" s="557">
        <f>SUM(C119:C120)</f>
        <v>524</v>
      </c>
      <c r="D121" s="558">
        <f t="shared" si="10"/>
        <v>100</v>
      </c>
      <c r="E121" s="558">
        <f t="shared" si="11"/>
        <v>51.112775852920059</v>
      </c>
    </row>
    <row r="122" spans="1:5" ht="21" customHeight="1" thickTop="1" thickBot="1">
      <c r="A122" s="830" t="s">
        <v>489</v>
      </c>
      <c r="B122" s="830"/>
      <c r="C122" s="830"/>
      <c r="D122" s="830"/>
      <c r="E122" s="830"/>
    </row>
    <row r="123" spans="1:5" ht="21.75" customHeight="1" thickTop="1" thickBot="1">
      <c r="A123" s="863" t="s">
        <v>385</v>
      </c>
      <c r="B123" s="863"/>
      <c r="C123" s="682">
        <f>C103+C121</f>
        <v>1051</v>
      </c>
      <c r="D123" s="683">
        <f>C123/C123*100</f>
        <v>100</v>
      </c>
      <c r="E123" s="683">
        <f>C123/2051388*100000</f>
        <v>51.23360378436454</v>
      </c>
    </row>
    <row r="124" spans="1:5" ht="6" customHeight="1" thickTop="1">
      <c r="A124" s="684"/>
      <c r="B124" s="684"/>
      <c r="C124" s="685"/>
      <c r="D124" s="686"/>
      <c r="E124" s="686"/>
    </row>
    <row r="125" spans="1:5" ht="19.5" customHeight="1">
      <c r="A125" s="830" t="s">
        <v>490</v>
      </c>
      <c r="B125" s="830"/>
      <c r="C125" s="830"/>
      <c r="D125" s="830"/>
      <c r="E125" s="830"/>
    </row>
    <row r="126" spans="1:5" ht="6" customHeight="1">
      <c r="A126" s="687"/>
      <c r="B126" s="687"/>
      <c r="C126" s="687"/>
      <c r="D126" s="687"/>
      <c r="E126" s="687"/>
    </row>
    <row r="127" spans="1:5" ht="18.75" customHeight="1">
      <c r="A127" s="815" t="s">
        <v>227</v>
      </c>
      <c r="B127" s="815"/>
      <c r="C127" s="815"/>
      <c r="D127" s="815"/>
      <c r="E127" s="815"/>
    </row>
    <row r="128" spans="1:5" ht="3.75" customHeight="1">
      <c r="A128" s="235"/>
      <c r="B128" s="235"/>
      <c r="C128" s="236"/>
      <c r="D128" s="237"/>
      <c r="E128" s="237"/>
    </row>
    <row r="129" spans="1:5" s="575" customFormat="1" ht="16.5" customHeight="1">
      <c r="A129" s="778" t="s">
        <v>132</v>
      </c>
      <c r="B129" s="778"/>
      <c r="C129" s="696"/>
      <c r="D129" s="696"/>
      <c r="E129" s="697">
        <v>74</v>
      </c>
    </row>
    <row r="130" spans="1:5" ht="33.75" customHeight="1">
      <c r="A130" s="847" t="s">
        <v>589</v>
      </c>
      <c r="B130" s="847"/>
      <c r="C130" s="847"/>
      <c r="D130" s="847"/>
      <c r="E130" s="847"/>
    </row>
    <row r="131" spans="1:5" ht="15.75">
      <c r="A131" s="844" t="s">
        <v>378</v>
      </c>
      <c r="B131" s="844"/>
      <c r="C131" s="268"/>
      <c r="D131" s="268"/>
      <c r="E131" s="268"/>
    </row>
    <row r="132" spans="1:5" ht="18.75" thickBot="1">
      <c r="A132" s="841" t="s">
        <v>386</v>
      </c>
      <c r="B132" s="841"/>
      <c r="C132" s="841"/>
      <c r="D132" s="841"/>
      <c r="E132" s="841"/>
    </row>
    <row r="133" spans="1:5" ht="30.75" customHeight="1" thickTop="1">
      <c r="A133" s="573"/>
      <c r="B133" s="574" t="s">
        <v>43</v>
      </c>
      <c r="C133" s="574" t="s">
        <v>44</v>
      </c>
      <c r="D133" s="574" t="s">
        <v>45</v>
      </c>
      <c r="E133" s="762" t="s">
        <v>574</v>
      </c>
    </row>
    <row r="134" spans="1:5" ht="21" customHeight="1">
      <c r="A134" s="243">
        <v>1</v>
      </c>
      <c r="B134" s="722" t="s">
        <v>450</v>
      </c>
      <c r="C134" s="244">
        <v>46</v>
      </c>
      <c r="D134" s="482">
        <f>C134/373*100</f>
        <v>12.332439678284182</v>
      </c>
      <c r="E134" s="482">
        <f>C134/763121*100000</f>
        <v>6.0278776236009755</v>
      </c>
    </row>
    <row r="135" spans="1:5" ht="21" customHeight="1">
      <c r="A135" s="227">
        <v>2</v>
      </c>
      <c r="B135" s="378" t="s">
        <v>59</v>
      </c>
      <c r="C135" s="245">
        <v>45</v>
      </c>
      <c r="D135" s="246">
        <f t="shared" ref="D135:D146" si="12">C135/373*100</f>
        <v>12.064343163538874</v>
      </c>
      <c r="E135" s="246">
        <f t="shared" ref="E135:E146" si="13">C135/763121*100000</f>
        <v>5.8968368056966067</v>
      </c>
    </row>
    <row r="136" spans="1:5" ht="21" customHeight="1">
      <c r="A136" s="243">
        <v>3</v>
      </c>
      <c r="B136" s="378" t="s">
        <v>47</v>
      </c>
      <c r="C136" s="245">
        <v>35</v>
      </c>
      <c r="D136" s="246">
        <f t="shared" si="12"/>
        <v>9.3833780160857909</v>
      </c>
      <c r="E136" s="246">
        <f t="shared" si="13"/>
        <v>4.586428626652916</v>
      </c>
    </row>
    <row r="137" spans="1:5" ht="21" customHeight="1">
      <c r="A137" s="227">
        <v>4</v>
      </c>
      <c r="B137" s="378" t="s">
        <v>128</v>
      </c>
      <c r="C137" s="245">
        <v>29</v>
      </c>
      <c r="D137" s="246">
        <f t="shared" si="12"/>
        <v>7.7747989276139409</v>
      </c>
      <c r="E137" s="246">
        <f t="shared" si="13"/>
        <v>3.8001837192267018</v>
      </c>
    </row>
    <row r="138" spans="1:5" ht="21" customHeight="1">
      <c r="A138" s="243">
        <v>5</v>
      </c>
      <c r="B138" s="651" t="s">
        <v>54</v>
      </c>
      <c r="C138" s="245">
        <v>28</v>
      </c>
      <c r="D138" s="246">
        <f t="shared" si="12"/>
        <v>7.5067024128686324</v>
      </c>
      <c r="E138" s="246">
        <f t="shared" si="13"/>
        <v>3.6691429013223327</v>
      </c>
    </row>
    <row r="139" spans="1:5" ht="21" customHeight="1">
      <c r="A139" s="227">
        <v>6</v>
      </c>
      <c r="B139" s="274" t="s">
        <v>57</v>
      </c>
      <c r="C139" s="245">
        <v>23</v>
      </c>
      <c r="D139" s="246">
        <f t="shared" si="12"/>
        <v>6.1662198391420908</v>
      </c>
      <c r="E139" s="246">
        <f t="shared" si="13"/>
        <v>3.0139388118004877</v>
      </c>
    </row>
    <row r="140" spans="1:5" ht="21" customHeight="1">
      <c r="A140" s="243">
        <v>7</v>
      </c>
      <c r="B140" s="274" t="s">
        <v>55</v>
      </c>
      <c r="C140" s="245">
        <v>17</v>
      </c>
      <c r="D140" s="246">
        <f t="shared" si="12"/>
        <v>4.5576407506702417</v>
      </c>
      <c r="E140" s="246">
        <f t="shared" si="13"/>
        <v>2.2276939043742736</v>
      </c>
    </row>
    <row r="141" spans="1:5" ht="21" customHeight="1">
      <c r="A141" s="227">
        <v>8</v>
      </c>
      <c r="B141" s="274" t="s">
        <v>451</v>
      </c>
      <c r="C141" s="245">
        <v>16</v>
      </c>
      <c r="D141" s="246">
        <f t="shared" si="12"/>
        <v>4.2895442359249332</v>
      </c>
      <c r="E141" s="246">
        <f t="shared" si="13"/>
        <v>2.0966530864699044</v>
      </c>
    </row>
    <row r="142" spans="1:5" ht="21" customHeight="1">
      <c r="A142" s="243">
        <v>9</v>
      </c>
      <c r="B142" s="274" t="s">
        <v>51</v>
      </c>
      <c r="C142" s="245">
        <v>15</v>
      </c>
      <c r="D142" s="246">
        <f t="shared" si="12"/>
        <v>4.0214477211796247</v>
      </c>
      <c r="E142" s="246">
        <f t="shared" si="13"/>
        <v>1.9656122685655355</v>
      </c>
    </row>
    <row r="143" spans="1:5" ht="21" customHeight="1" thickBot="1">
      <c r="A143" s="228">
        <v>10</v>
      </c>
      <c r="B143" s="274" t="s">
        <v>60</v>
      </c>
      <c r="C143" s="247">
        <v>14</v>
      </c>
      <c r="D143" s="480">
        <f t="shared" si="12"/>
        <v>3.7533512064343162</v>
      </c>
      <c r="E143" s="480">
        <f t="shared" si="13"/>
        <v>1.8345714506611663</v>
      </c>
    </row>
    <row r="144" spans="1:5" ht="21" customHeight="1" thickTop="1" thickBot="1">
      <c r="A144" s="848" t="s">
        <v>126</v>
      </c>
      <c r="B144" s="848"/>
      <c r="C144" s="249">
        <f>SUM(C134:C143)</f>
        <v>268</v>
      </c>
      <c r="D144" s="250">
        <f t="shared" si="12"/>
        <v>71.849865951742629</v>
      </c>
      <c r="E144" s="250">
        <f t="shared" si="13"/>
        <v>35.118939198370903</v>
      </c>
    </row>
    <row r="145" spans="1:5" ht="21" customHeight="1" thickTop="1" thickBot="1">
      <c r="A145" s="839" t="s">
        <v>348</v>
      </c>
      <c r="B145" s="839"/>
      <c r="C145" s="249">
        <v>105</v>
      </c>
      <c r="D145" s="250">
        <f t="shared" si="12"/>
        <v>28.150134048257375</v>
      </c>
      <c r="E145" s="250">
        <f t="shared" si="13"/>
        <v>13.759285879958748</v>
      </c>
    </row>
    <row r="146" spans="1:5" ht="21" customHeight="1" thickTop="1" thickBot="1">
      <c r="A146" s="840" t="s">
        <v>376</v>
      </c>
      <c r="B146" s="840"/>
      <c r="C146" s="572">
        <f>SUM(C144:C145)</f>
        <v>373</v>
      </c>
      <c r="D146" s="558">
        <f t="shared" si="12"/>
        <v>100</v>
      </c>
      <c r="E146" s="558">
        <f t="shared" si="13"/>
        <v>48.878225078329649</v>
      </c>
    </row>
    <row r="147" spans="1:5" ht="5.25" customHeight="1" thickTop="1">
      <c r="A147" s="229"/>
      <c r="B147" s="229"/>
      <c r="C147" s="230"/>
      <c r="D147" s="480"/>
      <c r="E147" s="230"/>
    </row>
    <row r="148" spans="1:5" ht="19.5" customHeight="1">
      <c r="A148" s="830" t="s">
        <v>491</v>
      </c>
      <c r="B148" s="830"/>
      <c r="C148" s="830"/>
      <c r="D148" s="830"/>
      <c r="E148" s="830"/>
    </row>
    <row r="149" spans="1:5">
      <c r="A149" s="687"/>
      <c r="B149" s="687"/>
      <c r="C149" s="687"/>
      <c r="D149" s="687"/>
      <c r="E149" s="687"/>
    </row>
    <row r="150" spans="1:5" ht="18.75" thickBot="1">
      <c r="A150" s="841" t="s">
        <v>387</v>
      </c>
      <c r="B150" s="841"/>
      <c r="C150" s="841"/>
      <c r="D150" s="841"/>
      <c r="E150" s="841"/>
    </row>
    <row r="151" spans="1:5" ht="33" customHeight="1" thickTop="1">
      <c r="A151" s="573"/>
      <c r="B151" s="574" t="s">
        <v>43</v>
      </c>
      <c r="C151" s="576" t="s">
        <v>44</v>
      </c>
      <c r="D151" s="574" t="s">
        <v>45</v>
      </c>
      <c r="E151" s="762" t="s">
        <v>579</v>
      </c>
    </row>
    <row r="152" spans="1:5" ht="21" customHeight="1">
      <c r="A152" s="243">
        <v>1</v>
      </c>
      <c r="B152" s="379" t="s">
        <v>46</v>
      </c>
      <c r="C152" s="321">
        <v>219</v>
      </c>
      <c r="D152" s="653">
        <f>C152/505*100</f>
        <v>43.366336633663366</v>
      </c>
      <c r="E152" s="653">
        <f>C152/752829*100000</f>
        <v>29.090271495917399</v>
      </c>
    </row>
    <row r="153" spans="1:5" ht="21" customHeight="1">
      <c r="A153" s="227">
        <v>2</v>
      </c>
      <c r="B153" s="722" t="s">
        <v>450</v>
      </c>
      <c r="C153" s="245">
        <v>33</v>
      </c>
      <c r="D153" s="246">
        <f t="shared" ref="D153:D164" si="14">C153/505*100</f>
        <v>6.5346534653465351</v>
      </c>
      <c r="E153" s="246">
        <f t="shared" ref="E153:E164" si="15">C153/752829*100000</f>
        <v>4.3834655678779644</v>
      </c>
    </row>
    <row r="154" spans="1:5" ht="21" customHeight="1">
      <c r="A154" s="243">
        <v>3</v>
      </c>
      <c r="B154" s="378" t="s">
        <v>128</v>
      </c>
      <c r="C154" s="245">
        <v>24</v>
      </c>
      <c r="D154" s="246">
        <f t="shared" si="14"/>
        <v>4.7524752475247523</v>
      </c>
      <c r="E154" s="246">
        <f t="shared" si="15"/>
        <v>3.1879749584567016</v>
      </c>
    </row>
    <row r="155" spans="1:5" ht="21" customHeight="1">
      <c r="A155" s="227">
        <v>4</v>
      </c>
      <c r="B155" s="650" t="s">
        <v>61</v>
      </c>
      <c r="C155" s="245">
        <v>21</v>
      </c>
      <c r="D155" s="246">
        <f t="shared" si="14"/>
        <v>4.1584158415841586</v>
      </c>
      <c r="E155" s="246">
        <f t="shared" si="15"/>
        <v>2.7894780886496138</v>
      </c>
    </row>
    <row r="156" spans="1:5" ht="21" customHeight="1">
      <c r="A156" s="243">
        <v>5</v>
      </c>
      <c r="B156" s="378" t="s">
        <v>50</v>
      </c>
      <c r="C156" s="245">
        <v>20</v>
      </c>
      <c r="D156" s="246">
        <f t="shared" si="14"/>
        <v>3.9603960396039604</v>
      </c>
      <c r="E156" s="246">
        <f t="shared" si="15"/>
        <v>2.6566457987139178</v>
      </c>
    </row>
    <row r="157" spans="1:5" ht="21" customHeight="1">
      <c r="A157" s="227">
        <v>6</v>
      </c>
      <c r="B157" s="378" t="s">
        <v>57</v>
      </c>
      <c r="C157" s="245">
        <v>17</v>
      </c>
      <c r="D157" s="246">
        <f t="shared" si="14"/>
        <v>3.3663366336633667</v>
      </c>
      <c r="E157" s="246">
        <f t="shared" si="15"/>
        <v>2.2581489289068299</v>
      </c>
    </row>
    <row r="158" spans="1:5" ht="21" customHeight="1">
      <c r="A158" s="243">
        <v>7</v>
      </c>
      <c r="B158" s="650" t="s">
        <v>78</v>
      </c>
      <c r="C158" s="245">
        <v>17</v>
      </c>
      <c r="D158" s="246">
        <f t="shared" si="14"/>
        <v>3.3663366336633667</v>
      </c>
      <c r="E158" s="246">
        <f t="shared" si="15"/>
        <v>2.2581489289068299</v>
      </c>
    </row>
    <row r="159" spans="1:5" ht="21" customHeight="1">
      <c r="A159" s="227">
        <v>8</v>
      </c>
      <c r="B159" s="378" t="s">
        <v>47</v>
      </c>
      <c r="C159" s="245">
        <v>15</v>
      </c>
      <c r="D159" s="246">
        <f t="shared" si="14"/>
        <v>2.9702970297029703</v>
      </c>
      <c r="E159" s="246">
        <f t="shared" si="15"/>
        <v>1.9924843490354383</v>
      </c>
    </row>
    <row r="160" spans="1:5" ht="21" customHeight="1">
      <c r="A160" s="243">
        <v>9</v>
      </c>
      <c r="B160" s="274" t="s">
        <v>451</v>
      </c>
      <c r="C160" s="245">
        <v>13</v>
      </c>
      <c r="D160" s="246">
        <f t="shared" si="14"/>
        <v>2.5742574257425743</v>
      </c>
      <c r="E160" s="246">
        <f t="shared" si="15"/>
        <v>1.7268197691640463</v>
      </c>
    </row>
    <row r="161" spans="1:5" ht="21" customHeight="1" thickBot="1">
      <c r="A161" s="228">
        <v>10</v>
      </c>
      <c r="B161" s="650" t="s">
        <v>199</v>
      </c>
      <c r="C161" s="244">
        <v>12</v>
      </c>
      <c r="D161" s="482">
        <f t="shared" si="14"/>
        <v>2.3762376237623761</v>
      </c>
      <c r="E161" s="482">
        <f t="shared" si="15"/>
        <v>1.5939874792283508</v>
      </c>
    </row>
    <row r="162" spans="1:5" ht="21" customHeight="1" thickTop="1" thickBot="1">
      <c r="A162" s="848" t="s">
        <v>126</v>
      </c>
      <c r="B162" s="848"/>
      <c r="C162" s="280">
        <f>SUM(C152:C161)</f>
        <v>391</v>
      </c>
      <c r="D162" s="654">
        <f t="shared" si="14"/>
        <v>77.425742574257427</v>
      </c>
      <c r="E162" s="654">
        <f t="shared" si="15"/>
        <v>51.937425364857098</v>
      </c>
    </row>
    <row r="163" spans="1:5" ht="21" customHeight="1" thickTop="1" thickBot="1">
      <c r="A163" s="839" t="s">
        <v>348</v>
      </c>
      <c r="B163" s="839"/>
      <c r="C163" s="280">
        <v>114</v>
      </c>
      <c r="D163" s="654">
        <f t="shared" si="14"/>
        <v>22.574257425742577</v>
      </c>
      <c r="E163" s="654">
        <f t="shared" si="15"/>
        <v>15.142881052669331</v>
      </c>
    </row>
    <row r="164" spans="1:5" ht="21" customHeight="1" thickTop="1" thickBot="1">
      <c r="A164" s="840" t="s">
        <v>536</v>
      </c>
      <c r="B164" s="840"/>
      <c r="C164" s="557">
        <f>SUM(C162:C163)</f>
        <v>505</v>
      </c>
      <c r="D164" s="558">
        <f t="shared" si="14"/>
        <v>100</v>
      </c>
      <c r="E164" s="558">
        <f t="shared" si="15"/>
        <v>67.08030641752643</v>
      </c>
    </row>
    <row r="165" spans="1:5" ht="24" customHeight="1" thickTop="1" thickBot="1">
      <c r="A165" s="830" t="s">
        <v>492</v>
      </c>
      <c r="B165" s="830"/>
      <c r="C165" s="830"/>
      <c r="D165" s="830"/>
      <c r="E165" s="830"/>
    </row>
    <row r="166" spans="1:5" ht="21.75" customHeight="1" thickTop="1" thickBot="1">
      <c r="A166" s="863" t="s">
        <v>388</v>
      </c>
      <c r="B166" s="863"/>
      <c r="C166" s="682">
        <f>C146+C164</f>
        <v>878</v>
      </c>
      <c r="D166" s="683">
        <f>C166/C166*100</f>
        <v>100</v>
      </c>
      <c r="E166" s="683">
        <f>C166/1515950*100000</f>
        <v>57.917477489363101</v>
      </c>
    </row>
    <row r="167" spans="1:5" ht="7.5" customHeight="1" thickTop="1">
      <c r="A167" s="684"/>
      <c r="B167" s="684"/>
      <c r="C167" s="685"/>
      <c r="D167" s="686"/>
      <c r="E167" s="686"/>
    </row>
    <row r="168" spans="1:5" ht="15" customHeight="1">
      <c r="A168" s="830" t="s">
        <v>493</v>
      </c>
      <c r="B168" s="830"/>
      <c r="C168" s="830"/>
      <c r="D168" s="830"/>
      <c r="E168" s="830"/>
    </row>
    <row r="169" spans="1:5" ht="4.5" customHeight="1">
      <c r="A169" s="687"/>
      <c r="B169" s="687"/>
      <c r="C169" s="687"/>
      <c r="D169" s="687"/>
      <c r="E169" s="687"/>
    </row>
    <row r="170" spans="1:5">
      <c r="A170" s="815" t="s">
        <v>227</v>
      </c>
      <c r="B170" s="815"/>
      <c r="C170" s="815"/>
      <c r="D170" s="815"/>
      <c r="E170" s="815"/>
    </row>
    <row r="171" spans="1:5" ht="9.75" customHeight="1">
      <c r="A171" s="235"/>
      <c r="B171" s="235"/>
      <c r="C171" s="236"/>
      <c r="D171" s="237"/>
      <c r="E171" s="237"/>
    </row>
    <row r="172" spans="1:5" ht="17.25" customHeight="1">
      <c r="A172" s="778" t="s">
        <v>132</v>
      </c>
      <c r="B172" s="778"/>
      <c r="C172" s="696"/>
      <c r="D172" s="696"/>
      <c r="E172" s="697">
        <v>75</v>
      </c>
    </row>
    <row r="173" spans="1:5" ht="30.75" customHeight="1">
      <c r="A173" s="847" t="s">
        <v>589</v>
      </c>
      <c r="B173" s="847"/>
      <c r="C173" s="847"/>
      <c r="D173" s="847"/>
      <c r="E173" s="847"/>
    </row>
    <row r="174" spans="1:5" ht="19.5" customHeight="1">
      <c r="A174" s="844" t="s">
        <v>378</v>
      </c>
      <c r="B174" s="844"/>
      <c r="C174" s="268"/>
      <c r="D174" s="268"/>
      <c r="E174" s="268"/>
    </row>
    <row r="175" spans="1:5" ht="18.75" customHeight="1" thickBot="1">
      <c r="A175" s="841" t="s">
        <v>389</v>
      </c>
      <c r="B175" s="841"/>
      <c r="C175" s="841"/>
      <c r="D175" s="841"/>
      <c r="E175" s="841"/>
    </row>
    <row r="176" spans="1:5" ht="30.75" customHeight="1" thickTop="1">
      <c r="A176" s="573"/>
      <c r="B176" s="574" t="s">
        <v>43</v>
      </c>
      <c r="C176" s="574" t="s">
        <v>44</v>
      </c>
      <c r="D176" s="574" t="s">
        <v>45</v>
      </c>
      <c r="E176" s="762" t="s">
        <v>579</v>
      </c>
    </row>
    <row r="177" spans="1:5" ht="21" customHeight="1">
      <c r="A177" s="243">
        <v>1</v>
      </c>
      <c r="B177" s="378" t="s">
        <v>47</v>
      </c>
      <c r="C177" s="244">
        <v>114</v>
      </c>
      <c r="D177" s="482">
        <f>C177/739*100</f>
        <v>15.426251691474965</v>
      </c>
      <c r="E177" s="482">
        <f>C177/888367*100000</f>
        <v>12.832534301701886</v>
      </c>
    </row>
    <row r="178" spans="1:5" ht="21" customHeight="1">
      <c r="A178" s="227">
        <v>2</v>
      </c>
      <c r="B178" s="378" t="s">
        <v>59</v>
      </c>
      <c r="C178" s="245">
        <v>71</v>
      </c>
      <c r="D178" s="246">
        <f t="shared" ref="D178:D189" si="16">C178/739*100</f>
        <v>9.6075778078484433</v>
      </c>
      <c r="E178" s="246">
        <f t="shared" ref="E178:E189" si="17">C178/888367*100000</f>
        <v>7.9921924159722284</v>
      </c>
    </row>
    <row r="179" spans="1:5" ht="21" customHeight="1">
      <c r="A179" s="243">
        <v>3</v>
      </c>
      <c r="B179" s="378" t="s">
        <v>128</v>
      </c>
      <c r="C179" s="245">
        <v>70</v>
      </c>
      <c r="D179" s="246">
        <f t="shared" si="16"/>
        <v>9.472259810554803</v>
      </c>
      <c r="E179" s="246">
        <f t="shared" si="17"/>
        <v>7.8796263256064218</v>
      </c>
    </row>
    <row r="180" spans="1:5" ht="21" customHeight="1">
      <c r="A180" s="227">
        <v>4</v>
      </c>
      <c r="B180" s="274" t="s">
        <v>57</v>
      </c>
      <c r="C180" s="245">
        <v>68</v>
      </c>
      <c r="D180" s="246">
        <f t="shared" si="16"/>
        <v>9.2016238159675225</v>
      </c>
      <c r="E180" s="246">
        <f t="shared" si="17"/>
        <v>7.6544941448748096</v>
      </c>
    </row>
    <row r="181" spans="1:5" ht="21" customHeight="1">
      <c r="A181" s="243">
        <v>5</v>
      </c>
      <c r="B181" s="651" t="s">
        <v>54</v>
      </c>
      <c r="C181" s="245">
        <v>58</v>
      </c>
      <c r="D181" s="246">
        <f t="shared" si="16"/>
        <v>7.8484438430311236</v>
      </c>
      <c r="E181" s="246">
        <f t="shared" si="17"/>
        <v>6.5288332412167494</v>
      </c>
    </row>
    <row r="182" spans="1:5" ht="21" customHeight="1">
      <c r="A182" s="227">
        <v>6</v>
      </c>
      <c r="B182" s="274" t="s">
        <v>55</v>
      </c>
      <c r="C182" s="245">
        <v>35</v>
      </c>
      <c r="D182" s="246">
        <f t="shared" si="16"/>
        <v>4.7361299052774015</v>
      </c>
      <c r="E182" s="246">
        <f t="shared" si="17"/>
        <v>3.9398131628032109</v>
      </c>
    </row>
    <row r="183" spans="1:5" ht="21" customHeight="1">
      <c r="A183" s="243">
        <v>7</v>
      </c>
      <c r="B183" s="722" t="s">
        <v>450</v>
      </c>
      <c r="C183" s="245">
        <v>35</v>
      </c>
      <c r="D183" s="246">
        <f t="shared" si="16"/>
        <v>4.7361299052774015</v>
      </c>
      <c r="E183" s="246">
        <f t="shared" si="17"/>
        <v>3.9398131628032109</v>
      </c>
    </row>
    <row r="184" spans="1:5" ht="21" customHeight="1">
      <c r="A184" s="227">
        <v>8</v>
      </c>
      <c r="B184" s="375" t="s">
        <v>452</v>
      </c>
      <c r="C184" s="245">
        <v>32</v>
      </c>
      <c r="D184" s="246">
        <f t="shared" si="16"/>
        <v>4.3301759133964817</v>
      </c>
      <c r="E184" s="246">
        <f t="shared" si="17"/>
        <v>3.6021148917057926</v>
      </c>
    </row>
    <row r="185" spans="1:5" ht="21" customHeight="1">
      <c r="A185" s="243">
        <v>9</v>
      </c>
      <c r="B185" s="651" t="s">
        <v>50</v>
      </c>
      <c r="C185" s="245">
        <v>31</v>
      </c>
      <c r="D185" s="246">
        <f t="shared" si="16"/>
        <v>4.1948579161028423</v>
      </c>
      <c r="E185" s="246">
        <f t="shared" si="17"/>
        <v>3.4895488013399869</v>
      </c>
    </row>
    <row r="186" spans="1:5" ht="21" customHeight="1" thickBot="1">
      <c r="A186" s="228">
        <v>10</v>
      </c>
      <c r="B186" s="274" t="s">
        <v>451</v>
      </c>
      <c r="C186" s="247">
        <v>28</v>
      </c>
      <c r="D186" s="480">
        <f t="shared" si="16"/>
        <v>3.7889039242219216</v>
      </c>
      <c r="E186" s="480">
        <f t="shared" si="17"/>
        <v>3.1518505302425686</v>
      </c>
    </row>
    <row r="187" spans="1:5" ht="21" customHeight="1" thickTop="1" thickBot="1">
      <c r="A187" s="848" t="s">
        <v>126</v>
      </c>
      <c r="B187" s="848"/>
      <c r="C187" s="249">
        <f>SUM(C177:C186)</f>
        <v>542</v>
      </c>
      <c r="D187" s="250">
        <f t="shared" si="16"/>
        <v>73.342354533152914</v>
      </c>
      <c r="E187" s="250">
        <f t="shared" si="17"/>
        <v>61.010820978266864</v>
      </c>
    </row>
    <row r="188" spans="1:5" ht="21" customHeight="1" thickTop="1" thickBot="1">
      <c r="A188" s="839" t="s">
        <v>348</v>
      </c>
      <c r="B188" s="839"/>
      <c r="C188" s="249">
        <v>197</v>
      </c>
      <c r="D188" s="250">
        <f t="shared" si="16"/>
        <v>26.657645466847089</v>
      </c>
      <c r="E188" s="250">
        <f t="shared" si="17"/>
        <v>22.175519802063786</v>
      </c>
    </row>
    <row r="189" spans="1:5" ht="21" customHeight="1" thickTop="1" thickBot="1">
      <c r="A189" s="840" t="s">
        <v>376</v>
      </c>
      <c r="B189" s="840"/>
      <c r="C189" s="572">
        <f>SUM(C187:C188)</f>
        <v>739</v>
      </c>
      <c r="D189" s="558">
        <f t="shared" si="16"/>
        <v>100</v>
      </c>
      <c r="E189" s="558">
        <f t="shared" si="17"/>
        <v>83.186340780330653</v>
      </c>
    </row>
    <row r="190" spans="1:5" ht="6.75" customHeight="1" thickTop="1">
      <c r="A190" s="229"/>
      <c r="B190" s="229"/>
      <c r="C190" s="230"/>
      <c r="D190" s="480"/>
      <c r="E190" s="230"/>
    </row>
    <row r="191" spans="1:5" ht="15">
      <c r="A191" s="830" t="s">
        <v>494</v>
      </c>
      <c r="B191" s="830"/>
      <c r="C191" s="830"/>
      <c r="D191" s="830"/>
      <c r="E191" s="830"/>
    </row>
    <row r="192" spans="1:5" ht="7.5" customHeight="1">
      <c r="A192" s="687"/>
      <c r="B192" s="687"/>
      <c r="C192" s="687"/>
      <c r="D192" s="687"/>
      <c r="E192" s="687"/>
    </row>
    <row r="193" spans="1:5" ht="21" customHeight="1" thickBot="1">
      <c r="A193" s="841" t="s">
        <v>391</v>
      </c>
      <c r="B193" s="841"/>
      <c r="C193" s="841"/>
      <c r="D193" s="841"/>
      <c r="E193" s="841"/>
    </row>
    <row r="194" spans="1:5" ht="30" customHeight="1" thickTop="1">
      <c r="A194" s="573"/>
      <c r="B194" s="574" t="s">
        <v>43</v>
      </c>
      <c r="C194" s="576" t="s">
        <v>44</v>
      </c>
      <c r="D194" s="574" t="s">
        <v>45</v>
      </c>
      <c r="E194" s="762" t="s">
        <v>579</v>
      </c>
    </row>
    <row r="195" spans="1:5" ht="21" customHeight="1">
      <c r="A195" s="243">
        <v>1</v>
      </c>
      <c r="B195" s="379" t="s">
        <v>46</v>
      </c>
      <c r="C195" s="321">
        <v>287</v>
      </c>
      <c r="D195" s="653">
        <f>C195/844*100</f>
        <v>34.004739336492889</v>
      </c>
      <c r="E195" s="653">
        <f>C195/871292*100000</f>
        <v>32.93958856502757</v>
      </c>
    </row>
    <row r="196" spans="1:5" ht="21" customHeight="1">
      <c r="A196" s="227">
        <v>2</v>
      </c>
      <c r="B196" s="378" t="s">
        <v>128</v>
      </c>
      <c r="C196" s="245">
        <v>65</v>
      </c>
      <c r="D196" s="246">
        <f t="shared" ref="D196:D207" si="18">C196/844*100</f>
        <v>7.7014218009478679</v>
      </c>
      <c r="E196" s="246">
        <f t="shared" ref="E196:E207" si="19">C196/871292*100000</f>
        <v>7.4601855635079861</v>
      </c>
    </row>
    <row r="197" spans="1:5" ht="21" customHeight="1">
      <c r="A197" s="243">
        <v>3</v>
      </c>
      <c r="B197" s="378" t="s">
        <v>57</v>
      </c>
      <c r="C197" s="245">
        <v>63</v>
      </c>
      <c r="D197" s="246">
        <f t="shared" si="18"/>
        <v>7.4644549763033172</v>
      </c>
      <c r="E197" s="246">
        <f t="shared" si="19"/>
        <v>7.2306413923231245</v>
      </c>
    </row>
    <row r="198" spans="1:5" ht="21" customHeight="1">
      <c r="A198" s="227">
        <v>4</v>
      </c>
      <c r="B198" s="650" t="s">
        <v>78</v>
      </c>
      <c r="C198" s="245">
        <v>37</v>
      </c>
      <c r="D198" s="246">
        <f t="shared" si="18"/>
        <v>4.3838862559241711</v>
      </c>
      <c r="E198" s="246">
        <f t="shared" si="19"/>
        <v>4.2465671669199301</v>
      </c>
    </row>
    <row r="199" spans="1:5" ht="21" customHeight="1">
      <c r="A199" s="243">
        <v>5</v>
      </c>
      <c r="B199" s="650" t="s">
        <v>61</v>
      </c>
      <c r="C199" s="245">
        <v>31</v>
      </c>
      <c r="D199" s="246">
        <f t="shared" si="18"/>
        <v>3.6729857819905209</v>
      </c>
      <c r="E199" s="246">
        <f t="shared" si="19"/>
        <v>3.5579346533653471</v>
      </c>
    </row>
    <row r="200" spans="1:5" ht="21" customHeight="1">
      <c r="A200" s="227">
        <v>6</v>
      </c>
      <c r="B200" s="649" t="s">
        <v>540</v>
      </c>
      <c r="C200" s="245">
        <v>29</v>
      </c>
      <c r="D200" s="246">
        <f t="shared" si="18"/>
        <v>3.4360189573459716</v>
      </c>
      <c r="E200" s="246">
        <f t="shared" si="19"/>
        <v>3.3283904821804864</v>
      </c>
    </row>
    <row r="201" spans="1:5" ht="21" customHeight="1">
      <c r="A201" s="243">
        <v>7</v>
      </c>
      <c r="B201" s="378" t="s">
        <v>47</v>
      </c>
      <c r="C201" s="245">
        <v>28</v>
      </c>
      <c r="D201" s="246">
        <f t="shared" si="18"/>
        <v>3.3175355450236967</v>
      </c>
      <c r="E201" s="246">
        <f t="shared" si="19"/>
        <v>3.2136183965880551</v>
      </c>
    </row>
    <row r="202" spans="1:5" ht="21" customHeight="1">
      <c r="A202" s="227">
        <v>8</v>
      </c>
      <c r="B202" s="378" t="s">
        <v>50</v>
      </c>
      <c r="C202" s="245">
        <v>27</v>
      </c>
      <c r="D202" s="246">
        <f t="shared" si="18"/>
        <v>3.1990521327014214</v>
      </c>
      <c r="E202" s="246">
        <f t="shared" si="19"/>
        <v>3.0988463109956248</v>
      </c>
    </row>
    <row r="203" spans="1:5" ht="21" customHeight="1">
      <c r="A203" s="243">
        <v>9</v>
      </c>
      <c r="B203" s="722" t="s">
        <v>450</v>
      </c>
      <c r="C203" s="245">
        <v>26</v>
      </c>
      <c r="D203" s="246">
        <f t="shared" si="18"/>
        <v>3.080568720379147</v>
      </c>
      <c r="E203" s="246">
        <f t="shared" si="19"/>
        <v>2.984074225403194</v>
      </c>
    </row>
    <row r="204" spans="1:5" ht="21" customHeight="1" thickBot="1">
      <c r="A204" s="228">
        <v>10</v>
      </c>
      <c r="B204" s="375" t="s">
        <v>452</v>
      </c>
      <c r="C204" s="244">
        <v>26</v>
      </c>
      <c r="D204" s="482">
        <f t="shared" si="18"/>
        <v>3.080568720379147</v>
      </c>
      <c r="E204" s="482">
        <f t="shared" si="19"/>
        <v>2.984074225403194</v>
      </c>
    </row>
    <row r="205" spans="1:5" ht="21" customHeight="1" thickTop="1" thickBot="1">
      <c r="A205" s="848" t="s">
        <v>126</v>
      </c>
      <c r="B205" s="848"/>
      <c r="C205" s="280">
        <f>SUM(C195:C204)</f>
        <v>619</v>
      </c>
      <c r="D205" s="654">
        <f t="shared" si="18"/>
        <v>73.341232227488149</v>
      </c>
      <c r="E205" s="654">
        <f t="shared" si="19"/>
        <v>71.043920981714507</v>
      </c>
    </row>
    <row r="206" spans="1:5" ht="21" customHeight="1" thickTop="1" thickBot="1">
      <c r="A206" s="839" t="s">
        <v>348</v>
      </c>
      <c r="B206" s="839"/>
      <c r="C206" s="280">
        <v>225</v>
      </c>
      <c r="D206" s="654">
        <f t="shared" si="18"/>
        <v>26.658767772511847</v>
      </c>
      <c r="E206" s="654">
        <f t="shared" si="19"/>
        <v>25.823719258296876</v>
      </c>
    </row>
    <row r="207" spans="1:5" ht="21" customHeight="1" thickTop="1" thickBot="1">
      <c r="A207" s="840" t="s">
        <v>536</v>
      </c>
      <c r="B207" s="840"/>
      <c r="C207" s="557">
        <f>SUM(C205:C206)</f>
        <v>844</v>
      </c>
      <c r="D207" s="558">
        <f t="shared" si="18"/>
        <v>100</v>
      </c>
      <c r="E207" s="558">
        <f t="shared" si="19"/>
        <v>96.867640240011397</v>
      </c>
    </row>
    <row r="208" spans="1:5" ht="22.5" customHeight="1" thickTop="1" thickBot="1">
      <c r="A208" s="830" t="s">
        <v>495</v>
      </c>
      <c r="B208" s="830"/>
      <c r="C208" s="830"/>
      <c r="D208" s="830"/>
      <c r="E208" s="830"/>
    </row>
    <row r="209" spans="1:5" ht="22.5" customHeight="1" thickTop="1" thickBot="1">
      <c r="A209" s="863" t="s">
        <v>390</v>
      </c>
      <c r="B209" s="863"/>
      <c r="C209" s="682">
        <f>C189+C207</f>
        <v>1583</v>
      </c>
      <c r="D209" s="683">
        <f>C209/C209*100</f>
        <v>100</v>
      </c>
      <c r="E209" s="683">
        <f>C209/1759659*100000</f>
        <v>89.960611686696112</v>
      </c>
    </row>
    <row r="210" spans="1:5" ht="9" customHeight="1" thickTop="1">
      <c r="A210" s="684"/>
      <c r="B210" s="684"/>
      <c r="C210" s="685"/>
      <c r="D210" s="686"/>
      <c r="E210" s="686"/>
    </row>
    <row r="211" spans="1:5" ht="19.5" customHeight="1">
      <c r="A211" s="830" t="s">
        <v>496</v>
      </c>
      <c r="B211" s="830"/>
      <c r="C211" s="830"/>
      <c r="D211" s="830"/>
      <c r="E211" s="830"/>
    </row>
    <row r="212" spans="1:5" ht="6" customHeight="1">
      <c r="A212" s="687"/>
      <c r="B212" s="687"/>
      <c r="C212" s="687"/>
      <c r="D212" s="687"/>
      <c r="E212" s="687"/>
    </row>
    <row r="213" spans="1:5" ht="16.5" customHeight="1">
      <c r="A213" s="815" t="s">
        <v>227</v>
      </c>
      <c r="B213" s="815"/>
      <c r="C213" s="815"/>
      <c r="D213" s="815"/>
      <c r="E213" s="815"/>
    </row>
    <row r="214" spans="1:5" ht="8.25" customHeight="1">
      <c r="A214" s="235"/>
      <c r="B214" s="235"/>
      <c r="C214" s="236"/>
      <c r="D214" s="237"/>
      <c r="E214" s="237"/>
    </row>
    <row r="215" spans="1:5" ht="15.75" customHeight="1">
      <c r="A215" s="778" t="s">
        <v>132</v>
      </c>
      <c r="B215" s="778"/>
      <c r="C215" s="696"/>
      <c r="D215" s="696"/>
      <c r="E215" s="697">
        <v>76</v>
      </c>
    </row>
    <row r="216" spans="1:5" ht="33.75" customHeight="1">
      <c r="A216" s="847" t="s">
        <v>589</v>
      </c>
      <c r="B216" s="847"/>
      <c r="C216" s="847"/>
      <c r="D216" s="847"/>
      <c r="E216" s="847"/>
    </row>
    <row r="217" spans="1:5" ht="15.75">
      <c r="A217" s="844" t="s">
        <v>378</v>
      </c>
      <c r="B217" s="844"/>
      <c r="C217" s="268"/>
      <c r="D217" s="268"/>
      <c r="E217" s="268"/>
    </row>
    <row r="218" spans="1:5" ht="18.75" thickBot="1">
      <c r="A218" s="841" t="s">
        <v>392</v>
      </c>
      <c r="B218" s="841"/>
      <c r="C218" s="841"/>
      <c r="D218" s="841"/>
      <c r="E218" s="841"/>
    </row>
    <row r="219" spans="1:5" ht="35.25" customHeight="1" thickTop="1">
      <c r="A219" s="573"/>
      <c r="B219" s="574" t="s">
        <v>43</v>
      </c>
      <c r="C219" s="574" t="s">
        <v>44</v>
      </c>
      <c r="D219" s="574" t="s">
        <v>45</v>
      </c>
      <c r="E219" s="762" t="s">
        <v>579</v>
      </c>
    </row>
    <row r="220" spans="1:5" ht="21" customHeight="1">
      <c r="A220" s="243">
        <v>1</v>
      </c>
      <c r="B220" s="378" t="s">
        <v>47</v>
      </c>
      <c r="C220" s="244">
        <v>62</v>
      </c>
      <c r="D220" s="482">
        <f>C220/443*100</f>
        <v>13.995485327313769</v>
      </c>
      <c r="E220" s="482">
        <f>C220/784639*100000</f>
        <v>7.9017229579462649</v>
      </c>
    </row>
    <row r="221" spans="1:5" ht="21" customHeight="1">
      <c r="A221" s="227">
        <v>2</v>
      </c>
      <c r="B221" s="722" t="s">
        <v>450</v>
      </c>
      <c r="C221" s="245">
        <v>49</v>
      </c>
      <c r="D221" s="246">
        <f t="shared" ref="D221:D232" si="20">C221/443*100</f>
        <v>11.060948081264108</v>
      </c>
      <c r="E221" s="246">
        <f t="shared" ref="E221:E232" si="21">C221/784639*100000</f>
        <v>6.2449100796672097</v>
      </c>
    </row>
    <row r="222" spans="1:5" ht="21" customHeight="1">
      <c r="A222" s="243">
        <v>3</v>
      </c>
      <c r="B222" s="375" t="s">
        <v>452</v>
      </c>
      <c r="C222" s="245">
        <v>34</v>
      </c>
      <c r="D222" s="246">
        <f t="shared" si="20"/>
        <v>7.6749435665914216</v>
      </c>
      <c r="E222" s="246">
        <f t="shared" si="21"/>
        <v>4.3332029124221458</v>
      </c>
    </row>
    <row r="223" spans="1:5" ht="21" customHeight="1">
      <c r="A223" s="227">
        <v>4</v>
      </c>
      <c r="B223" s="274" t="s">
        <v>451</v>
      </c>
      <c r="C223" s="245">
        <v>29</v>
      </c>
      <c r="D223" s="246">
        <f t="shared" si="20"/>
        <v>6.5462753950338595</v>
      </c>
      <c r="E223" s="246">
        <f t="shared" si="21"/>
        <v>3.6959671900071243</v>
      </c>
    </row>
    <row r="224" spans="1:5" ht="21" customHeight="1">
      <c r="A224" s="243">
        <v>5</v>
      </c>
      <c r="B224" s="274" t="s">
        <v>57</v>
      </c>
      <c r="C224" s="245">
        <v>29</v>
      </c>
      <c r="D224" s="246">
        <f t="shared" si="20"/>
        <v>6.5462753950338595</v>
      </c>
      <c r="E224" s="246">
        <f t="shared" si="21"/>
        <v>3.6959671900071243</v>
      </c>
    </row>
    <row r="225" spans="1:5" ht="21" customHeight="1">
      <c r="A225" s="227">
        <v>6</v>
      </c>
      <c r="B225" s="274" t="s">
        <v>50</v>
      </c>
      <c r="C225" s="245">
        <v>28</v>
      </c>
      <c r="D225" s="246">
        <f t="shared" si="20"/>
        <v>6.3205417607223477</v>
      </c>
      <c r="E225" s="246">
        <f t="shared" si="21"/>
        <v>3.5685200455241199</v>
      </c>
    </row>
    <row r="226" spans="1:5" ht="21" customHeight="1">
      <c r="A226" s="243">
        <v>7</v>
      </c>
      <c r="B226" s="651" t="s">
        <v>54</v>
      </c>
      <c r="C226" s="245">
        <v>23</v>
      </c>
      <c r="D226" s="246">
        <f t="shared" si="20"/>
        <v>5.1918735891647856</v>
      </c>
      <c r="E226" s="246">
        <f t="shared" si="21"/>
        <v>2.9312843231090988</v>
      </c>
    </row>
    <row r="227" spans="1:5" ht="21" customHeight="1">
      <c r="A227" s="227">
        <v>8</v>
      </c>
      <c r="B227" s="378" t="s">
        <v>59</v>
      </c>
      <c r="C227" s="245">
        <v>20</v>
      </c>
      <c r="D227" s="246">
        <f t="shared" si="20"/>
        <v>4.5146726862302486</v>
      </c>
      <c r="E227" s="246">
        <f t="shared" si="21"/>
        <v>2.5489428896600859</v>
      </c>
    </row>
    <row r="228" spans="1:5" ht="21" customHeight="1">
      <c r="A228" s="243">
        <v>9</v>
      </c>
      <c r="B228" s="274" t="s">
        <v>51</v>
      </c>
      <c r="C228" s="245">
        <v>16</v>
      </c>
      <c r="D228" s="246">
        <f t="shared" si="20"/>
        <v>3.6117381489841982</v>
      </c>
      <c r="E228" s="246">
        <f t="shared" si="21"/>
        <v>2.0391543117280686</v>
      </c>
    </row>
    <row r="229" spans="1:5" ht="21" customHeight="1" thickBot="1">
      <c r="A229" s="228">
        <v>10</v>
      </c>
      <c r="B229" s="378" t="s">
        <v>128</v>
      </c>
      <c r="C229" s="247">
        <v>14</v>
      </c>
      <c r="D229" s="480">
        <f t="shared" si="20"/>
        <v>3.1602708803611739</v>
      </c>
      <c r="E229" s="480">
        <f t="shared" si="21"/>
        <v>1.78426002276206</v>
      </c>
    </row>
    <row r="230" spans="1:5" ht="21" customHeight="1" thickTop="1" thickBot="1">
      <c r="A230" s="848" t="s">
        <v>126</v>
      </c>
      <c r="B230" s="848"/>
      <c r="C230" s="249">
        <f>SUM(C220:C229)</f>
        <v>304</v>
      </c>
      <c r="D230" s="250">
        <f t="shared" si="20"/>
        <v>68.623024830699777</v>
      </c>
      <c r="E230" s="250">
        <f t="shared" si="21"/>
        <v>38.743931922833298</v>
      </c>
    </row>
    <row r="231" spans="1:5" ht="21" customHeight="1" thickTop="1" thickBot="1">
      <c r="A231" s="839" t="s">
        <v>348</v>
      </c>
      <c r="B231" s="839"/>
      <c r="C231" s="249">
        <v>139</v>
      </c>
      <c r="D231" s="250">
        <f t="shared" si="20"/>
        <v>31.376975169300223</v>
      </c>
      <c r="E231" s="250">
        <f t="shared" si="21"/>
        <v>17.715153083137597</v>
      </c>
    </row>
    <row r="232" spans="1:5" ht="21" customHeight="1" thickTop="1" thickBot="1">
      <c r="A232" s="840" t="s">
        <v>376</v>
      </c>
      <c r="B232" s="840"/>
      <c r="C232" s="572">
        <f>SUM(C230:C231)</f>
        <v>443</v>
      </c>
      <c r="D232" s="558">
        <f t="shared" si="20"/>
        <v>100</v>
      </c>
      <c r="E232" s="558">
        <f t="shared" si="21"/>
        <v>56.459085005970891</v>
      </c>
    </row>
    <row r="233" spans="1:5" ht="9" customHeight="1" thickTop="1">
      <c r="A233" s="229"/>
      <c r="B233" s="229"/>
      <c r="C233" s="230"/>
      <c r="D233" s="480"/>
      <c r="E233" s="230"/>
    </row>
    <row r="234" spans="1:5" ht="15">
      <c r="A234" s="830" t="s">
        <v>497</v>
      </c>
      <c r="B234" s="830"/>
      <c r="C234" s="830"/>
      <c r="D234" s="830"/>
      <c r="E234" s="830"/>
    </row>
    <row r="235" spans="1:5" ht="3.75" customHeight="1">
      <c r="A235" s="687"/>
      <c r="B235" s="687"/>
      <c r="C235" s="687"/>
      <c r="D235" s="687"/>
      <c r="E235" s="687"/>
    </row>
    <row r="236" spans="1:5" ht="18.75" thickBot="1">
      <c r="A236" s="841" t="s">
        <v>393</v>
      </c>
      <c r="B236" s="841"/>
      <c r="C236" s="841"/>
      <c r="D236" s="841"/>
      <c r="E236" s="841"/>
    </row>
    <row r="237" spans="1:5" ht="30" customHeight="1" thickTop="1">
      <c r="A237" s="573"/>
      <c r="B237" s="574" t="s">
        <v>43</v>
      </c>
      <c r="C237" s="576" t="s">
        <v>44</v>
      </c>
      <c r="D237" s="574" t="s">
        <v>45</v>
      </c>
      <c r="E237" s="762" t="s">
        <v>579</v>
      </c>
    </row>
    <row r="238" spans="1:5" ht="21" customHeight="1">
      <c r="A238" s="243">
        <v>1</v>
      </c>
      <c r="B238" s="379" t="s">
        <v>46</v>
      </c>
      <c r="C238" s="321">
        <v>222</v>
      </c>
      <c r="D238" s="653">
        <f>C238/611*100</f>
        <v>36.333878887070377</v>
      </c>
      <c r="E238" s="653">
        <f>C238/768633*100000</f>
        <v>28.882444547657986</v>
      </c>
    </row>
    <row r="239" spans="1:5" ht="21" customHeight="1">
      <c r="A239" s="227">
        <v>2</v>
      </c>
      <c r="B239" s="722" t="s">
        <v>450</v>
      </c>
      <c r="C239" s="245">
        <v>37</v>
      </c>
      <c r="D239" s="246">
        <f t="shared" ref="D239:D250" si="22">C239/611*100</f>
        <v>6.0556464811783961</v>
      </c>
      <c r="E239" s="246">
        <f t="shared" ref="E239:E250" si="23">C239/768633*100000</f>
        <v>4.8137407579429974</v>
      </c>
    </row>
    <row r="240" spans="1:5" ht="21" customHeight="1">
      <c r="A240" s="243">
        <v>3</v>
      </c>
      <c r="B240" s="378" t="s">
        <v>47</v>
      </c>
      <c r="C240" s="245">
        <v>35</v>
      </c>
      <c r="D240" s="246">
        <f t="shared" si="22"/>
        <v>5.728314238952537</v>
      </c>
      <c r="E240" s="246">
        <f t="shared" si="23"/>
        <v>4.5535385548109435</v>
      </c>
    </row>
    <row r="241" spans="1:5" ht="21" customHeight="1">
      <c r="A241" s="227">
        <v>4</v>
      </c>
      <c r="B241" s="650" t="s">
        <v>78</v>
      </c>
      <c r="C241" s="245">
        <v>31</v>
      </c>
      <c r="D241" s="246">
        <f t="shared" si="22"/>
        <v>5.0736497545008179</v>
      </c>
      <c r="E241" s="246">
        <f t="shared" si="23"/>
        <v>4.0331341485468357</v>
      </c>
    </row>
    <row r="242" spans="1:5" ht="21" customHeight="1">
      <c r="A242" s="243">
        <v>5</v>
      </c>
      <c r="B242" s="274" t="s">
        <v>451</v>
      </c>
      <c r="C242" s="245">
        <v>27</v>
      </c>
      <c r="D242" s="246">
        <f t="shared" si="22"/>
        <v>4.4189852700490997</v>
      </c>
      <c r="E242" s="246">
        <f t="shared" si="23"/>
        <v>3.5127297422827275</v>
      </c>
    </row>
    <row r="243" spans="1:5" ht="21" customHeight="1">
      <c r="A243" s="227">
        <v>6</v>
      </c>
      <c r="B243" s="274" t="s">
        <v>50</v>
      </c>
      <c r="C243" s="245">
        <v>27</v>
      </c>
      <c r="D243" s="246">
        <f t="shared" si="22"/>
        <v>4.4189852700490997</v>
      </c>
      <c r="E243" s="246">
        <f t="shared" si="23"/>
        <v>3.5127297422827275</v>
      </c>
    </row>
    <row r="244" spans="1:5" ht="21" customHeight="1">
      <c r="A244" s="243">
        <v>7</v>
      </c>
      <c r="B244" s="650" t="s">
        <v>61</v>
      </c>
      <c r="C244" s="245">
        <v>24</v>
      </c>
      <c r="D244" s="246">
        <f t="shared" si="22"/>
        <v>3.927986906710311</v>
      </c>
      <c r="E244" s="246">
        <f t="shared" si="23"/>
        <v>3.1224264375846471</v>
      </c>
    </row>
    <row r="245" spans="1:5" ht="21" customHeight="1">
      <c r="A245" s="227">
        <v>8</v>
      </c>
      <c r="B245" s="375" t="s">
        <v>452</v>
      </c>
      <c r="C245" s="245">
        <v>23</v>
      </c>
      <c r="D245" s="246">
        <f t="shared" si="22"/>
        <v>3.764320785597381</v>
      </c>
      <c r="E245" s="246">
        <f t="shared" si="23"/>
        <v>2.9923253360186202</v>
      </c>
    </row>
    <row r="246" spans="1:5" ht="21" customHeight="1">
      <c r="A246" s="243">
        <v>9</v>
      </c>
      <c r="B246" s="378" t="s">
        <v>128</v>
      </c>
      <c r="C246" s="245">
        <v>22</v>
      </c>
      <c r="D246" s="246">
        <f t="shared" si="22"/>
        <v>3.6006546644844519</v>
      </c>
      <c r="E246" s="246">
        <f t="shared" si="23"/>
        <v>2.8622242344525932</v>
      </c>
    </row>
    <row r="247" spans="1:5" ht="21" customHeight="1" thickBot="1">
      <c r="A247" s="228">
        <v>10</v>
      </c>
      <c r="B247" s="650" t="s">
        <v>60</v>
      </c>
      <c r="C247" s="244">
        <v>14</v>
      </c>
      <c r="D247" s="482">
        <f t="shared" si="22"/>
        <v>2.2913256955810146</v>
      </c>
      <c r="E247" s="482">
        <f t="shared" si="23"/>
        <v>1.8214154219243774</v>
      </c>
    </row>
    <row r="248" spans="1:5" ht="21" customHeight="1" thickTop="1" thickBot="1">
      <c r="A248" s="848" t="s">
        <v>126</v>
      </c>
      <c r="B248" s="848"/>
      <c r="C248" s="280">
        <f>SUM(C238:C247)</f>
        <v>462</v>
      </c>
      <c r="D248" s="654">
        <f t="shared" si="22"/>
        <v>75.613747954173476</v>
      </c>
      <c r="E248" s="654">
        <f t="shared" si="23"/>
        <v>60.106708923504456</v>
      </c>
    </row>
    <row r="249" spans="1:5" ht="21" customHeight="1" thickTop="1" thickBot="1">
      <c r="A249" s="839" t="s">
        <v>348</v>
      </c>
      <c r="B249" s="839"/>
      <c r="C249" s="280">
        <v>149</v>
      </c>
      <c r="D249" s="654">
        <f t="shared" si="22"/>
        <v>24.386252045826513</v>
      </c>
      <c r="E249" s="654">
        <f t="shared" si="23"/>
        <v>19.385064133338016</v>
      </c>
    </row>
    <row r="250" spans="1:5" ht="21" customHeight="1" thickTop="1" thickBot="1">
      <c r="A250" s="840" t="s">
        <v>536</v>
      </c>
      <c r="B250" s="840"/>
      <c r="C250" s="557">
        <f>SUM(C248:C249)</f>
        <v>611</v>
      </c>
      <c r="D250" s="558">
        <f t="shared" si="22"/>
        <v>100</v>
      </c>
      <c r="E250" s="558">
        <f t="shared" si="23"/>
        <v>79.491773056842462</v>
      </c>
    </row>
    <row r="251" spans="1:5" ht="27" customHeight="1" thickTop="1" thickBot="1">
      <c r="A251" s="830" t="s">
        <v>498</v>
      </c>
      <c r="B251" s="830"/>
      <c r="C251" s="830"/>
      <c r="D251" s="830"/>
      <c r="E251" s="830"/>
    </row>
    <row r="252" spans="1:5" ht="23.25" customHeight="1" thickTop="1" thickBot="1">
      <c r="A252" s="863" t="s">
        <v>394</v>
      </c>
      <c r="B252" s="863"/>
      <c r="C252" s="682">
        <f>C232+C250</f>
        <v>1054</v>
      </c>
      <c r="D252" s="683">
        <f>C252/C252*100</f>
        <v>100</v>
      </c>
      <c r="E252" s="683">
        <f>C252/1553272*100000</f>
        <v>67.856756575796126</v>
      </c>
    </row>
    <row r="253" spans="1:5" ht="5.25" customHeight="1" thickTop="1">
      <c r="A253" s="684"/>
      <c r="B253" s="684"/>
      <c r="C253" s="685"/>
      <c r="D253" s="686"/>
      <c r="E253" s="686"/>
    </row>
    <row r="254" spans="1:5" ht="15">
      <c r="A254" s="830" t="s">
        <v>499</v>
      </c>
      <c r="B254" s="830"/>
      <c r="C254" s="830"/>
      <c r="D254" s="830"/>
      <c r="E254" s="830"/>
    </row>
    <row r="255" spans="1:5" ht="8.25" customHeight="1">
      <c r="A255" s="687"/>
      <c r="B255" s="687"/>
      <c r="C255" s="687"/>
      <c r="D255" s="687"/>
      <c r="E255" s="687"/>
    </row>
    <row r="256" spans="1:5">
      <c r="A256" s="815" t="s">
        <v>227</v>
      </c>
      <c r="B256" s="815"/>
      <c r="C256" s="815"/>
      <c r="D256" s="815"/>
      <c r="E256" s="815"/>
    </row>
    <row r="257" spans="1:5" ht="9.75" customHeight="1">
      <c r="A257" s="235"/>
      <c r="B257" s="235"/>
      <c r="C257" s="236"/>
      <c r="D257" s="237"/>
      <c r="E257" s="237"/>
    </row>
    <row r="258" spans="1:5" ht="17.25" customHeight="1">
      <c r="A258" s="778" t="s">
        <v>132</v>
      </c>
      <c r="B258" s="778"/>
      <c r="C258" s="696"/>
      <c r="D258" s="696"/>
      <c r="E258" s="697">
        <v>77</v>
      </c>
    </row>
    <row r="259" spans="1:5" ht="33.75" customHeight="1">
      <c r="A259" s="847" t="s">
        <v>589</v>
      </c>
      <c r="B259" s="847"/>
      <c r="C259" s="847"/>
      <c r="D259" s="847"/>
      <c r="E259" s="847"/>
    </row>
    <row r="260" spans="1:5" ht="15.75">
      <c r="A260" s="844" t="s">
        <v>378</v>
      </c>
      <c r="B260" s="844"/>
      <c r="C260" s="268"/>
      <c r="D260" s="268"/>
      <c r="E260" s="268"/>
    </row>
    <row r="261" spans="1:5" ht="18.75" thickBot="1">
      <c r="A261" s="841" t="s">
        <v>395</v>
      </c>
      <c r="B261" s="841"/>
      <c r="C261" s="841"/>
      <c r="D261" s="841"/>
      <c r="E261" s="841"/>
    </row>
    <row r="262" spans="1:5" ht="30" customHeight="1" thickTop="1">
      <c r="A262" s="573"/>
      <c r="B262" s="574" t="s">
        <v>43</v>
      </c>
      <c r="C262" s="574" t="s">
        <v>44</v>
      </c>
      <c r="D262" s="574" t="s">
        <v>45</v>
      </c>
      <c r="E262" s="762" t="s">
        <v>579</v>
      </c>
    </row>
    <row r="263" spans="1:5" ht="21" customHeight="1">
      <c r="A263" s="243">
        <v>1</v>
      </c>
      <c r="B263" s="722" t="s">
        <v>450</v>
      </c>
      <c r="C263" s="244">
        <v>37</v>
      </c>
      <c r="D263" s="482">
        <f>C263/197*100</f>
        <v>18.781725888324875</v>
      </c>
      <c r="E263" s="482">
        <f>C263/863503*100000</f>
        <v>4.2848722007914271</v>
      </c>
    </row>
    <row r="264" spans="1:5" ht="21" customHeight="1">
      <c r="A264" s="227">
        <v>2</v>
      </c>
      <c r="B264" s="378" t="s">
        <v>59</v>
      </c>
      <c r="C264" s="245">
        <v>23</v>
      </c>
      <c r="D264" s="246">
        <f t="shared" ref="D264:D275" si="24">C264/197*100</f>
        <v>11.6751269035533</v>
      </c>
      <c r="E264" s="246">
        <f t="shared" ref="E264:E275" si="25">C264/863503*100000</f>
        <v>2.6635692058973737</v>
      </c>
    </row>
    <row r="265" spans="1:5" ht="21" customHeight="1">
      <c r="A265" s="243">
        <v>3</v>
      </c>
      <c r="B265" s="378" t="s">
        <v>47</v>
      </c>
      <c r="C265" s="245">
        <v>16</v>
      </c>
      <c r="D265" s="246">
        <f t="shared" si="24"/>
        <v>8.1218274111675122</v>
      </c>
      <c r="E265" s="246">
        <f t="shared" si="25"/>
        <v>1.8529177084503468</v>
      </c>
    </row>
    <row r="266" spans="1:5" ht="21" customHeight="1">
      <c r="A266" s="227">
        <v>4</v>
      </c>
      <c r="B266" s="378" t="s">
        <v>128</v>
      </c>
      <c r="C266" s="245">
        <v>18</v>
      </c>
      <c r="D266" s="246">
        <f t="shared" si="24"/>
        <v>9.1370558375634516</v>
      </c>
      <c r="E266" s="246">
        <f t="shared" si="25"/>
        <v>2.0845324220066406</v>
      </c>
    </row>
    <row r="267" spans="1:5" ht="21" customHeight="1">
      <c r="A267" s="243">
        <v>5</v>
      </c>
      <c r="B267" s="274" t="s">
        <v>451</v>
      </c>
      <c r="C267" s="245">
        <v>11</v>
      </c>
      <c r="D267" s="246">
        <f t="shared" si="24"/>
        <v>5.5837563451776653</v>
      </c>
      <c r="E267" s="246">
        <f t="shared" si="25"/>
        <v>1.2738809245596137</v>
      </c>
    </row>
    <row r="268" spans="1:5" ht="21" customHeight="1">
      <c r="A268" s="227">
        <v>6</v>
      </c>
      <c r="B268" s="375" t="s">
        <v>452</v>
      </c>
      <c r="C268" s="245">
        <v>10</v>
      </c>
      <c r="D268" s="246">
        <f t="shared" si="24"/>
        <v>5.0761421319796955</v>
      </c>
      <c r="E268" s="246">
        <f t="shared" si="25"/>
        <v>1.1580735677814669</v>
      </c>
    </row>
    <row r="269" spans="1:5" ht="21" customHeight="1">
      <c r="A269" s="243">
        <v>7</v>
      </c>
      <c r="B269" s="274" t="s">
        <v>50</v>
      </c>
      <c r="C269" s="245">
        <v>9</v>
      </c>
      <c r="D269" s="246">
        <f t="shared" si="24"/>
        <v>4.5685279187817258</v>
      </c>
      <c r="E269" s="246">
        <f t="shared" si="25"/>
        <v>1.0422662110033203</v>
      </c>
    </row>
    <row r="270" spans="1:5" ht="21" customHeight="1">
      <c r="A270" s="227">
        <v>8</v>
      </c>
      <c r="B270" s="651" t="s">
        <v>54</v>
      </c>
      <c r="C270" s="245">
        <v>7</v>
      </c>
      <c r="D270" s="246">
        <f t="shared" si="24"/>
        <v>3.5532994923857872</v>
      </c>
      <c r="E270" s="246">
        <f t="shared" si="25"/>
        <v>0.8106514974470268</v>
      </c>
    </row>
    <row r="271" spans="1:5" ht="21" customHeight="1">
      <c r="A271" s="243">
        <v>9</v>
      </c>
      <c r="B271" s="274" t="s">
        <v>69</v>
      </c>
      <c r="C271" s="245">
        <v>5</v>
      </c>
      <c r="D271" s="246">
        <f t="shared" si="24"/>
        <v>2.5380710659898478</v>
      </c>
      <c r="E271" s="246">
        <f t="shared" si="25"/>
        <v>0.57903678389073343</v>
      </c>
    </row>
    <row r="272" spans="1:5" ht="21" customHeight="1" thickBot="1">
      <c r="A272" s="228">
        <v>10</v>
      </c>
      <c r="B272" s="274" t="s">
        <v>416</v>
      </c>
      <c r="C272" s="247">
        <v>5</v>
      </c>
      <c r="D272" s="480">
        <f t="shared" si="24"/>
        <v>2.5380710659898478</v>
      </c>
      <c r="E272" s="480">
        <f t="shared" si="25"/>
        <v>0.57903678389073343</v>
      </c>
    </row>
    <row r="273" spans="1:5" ht="21" customHeight="1" thickTop="1" thickBot="1">
      <c r="A273" s="848" t="s">
        <v>126</v>
      </c>
      <c r="B273" s="848"/>
      <c r="C273" s="249">
        <f>SUM(C263:C272)</f>
        <v>141</v>
      </c>
      <c r="D273" s="250">
        <f t="shared" si="24"/>
        <v>71.573604060913709</v>
      </c>
      <c r="E273" s="250">
        <f t="shared" si="25"/>
        <v>16.328837305718682</v>
      </c>
    </row>
    <row r="274" spans="1:5" ht="21" customHeight="1" thickTop="1" thickBot="1">
      <c r="A274" s="839" t="s">
        <v>348</v>
      </c>
      <c r="B274" s="839"/>
      <c r="C274" s="249">
        <v>56</v>
      </c>
      <c r="D274" s="250">
        <f t="shared" si="24"/>
        <v>28.426395939086298</v>
      </c>
      <c r="E274" s="250">
        <f t="shared" si="25"/>
        <v>6.4852119795762144</v>
      </c>
    </row>
    <row r="275" spans="1:5" ht="21" customHeight="1" thickTop="1" thickBot="1">
      <c r="A275" s="840" t="s">
        <v>376</v>
      </c>
      <c r="B275" s="840"/>
      <c r="C275" s="572">
        <f>SUM(C273:C274)</f>
        <v>197</v>
      </c>
      <c r="D275" s="558">
        <f t="shared" si="24"/>
        <v>100</v>
      </c>
      <c r="E275" s="558">
        <f t="shared" si="25"/>
        <v>22.8140492852949</v>
      </c>
    </row>
    <row r="276" spans="1:5" ht="9" customHeight="1" thickTop="1">
      <c r="A276" s="229"/>
      <c r="B276" s="229"/>
      <c r="C276" s="230"/>
      <c r="D276" s="480"/>
      <c r="E276" s="230"/>
    </row>
    <row r="277" spans="1:5" ht="15">
      <c r="A277" s="830" t="s">
        <v>500</v>
      </c>
      <c r="B277" s="830"/>
      <c r="C277" s="830"/>
      <c r="D277" s="830"/>
      <c r="E277" s="830"/>
    </row>
    <row r="278" spans="1:5" ht="3.75" customHeight="1">
      <c r="A278" s="687"/>
      <c r="B278" s="687"/>
      <c r="C278" s="687"/>
      <c r="D278" s="687"/>
      <c r="E278" s="687"/>
    </row>
    <row r="279" spans="1:5" ht="18.75" thickBot="1">
      <c r="A279" s="841" t="s">
        <v>396</v>
      </c>
      <c r="B279" s="841"/>
      <c r="C279" s="841"/>
      <c r="D279" s="841"/>
      <c r="E279" s="841"/>
    </row>
    <row r="280" spans="1:5" ht="30" customHeight="1" thickTop="1">
      <c r="A280" s="573"/>
      <c r="B280" s="574" t="s">
        <v>43</v>
      </c>
      <c r="C280" s="576" t="s">
        <v>44</v>
      </c>
      <c r="D280" s="574" t="s">
        <v>45</v>
      </c>
      <c r="E280" s="763" t="s">
        <v>574</v>
      </c>
    </row>
    <row r="281" spans="1:5" ht="21" customHeight="1">
      <c r="A281" s="243">
        <v>1</v>
      </c>
      <c r="B281" s="379" t="s">
        <v>46</v>
      </c>
      <c r="C281" s="321">
        <v>115</v>
      </c>
      <c r="D281" s="653">
        <f>C281/277*100</f>
        <v>41.516245487364621</v>
      </c>
      <c r="E281" s="653">
        <f>C281/817310*100000</f>
        <v>14.070548506686569</v>
      </c>
    </row>
    <row r="282" spans="1:5" ht="21" customHeight="1">
      <c r="A282" s="227">
        <v>2</v>
      </c>
      <c r="B282" s="650" t="s">
        <v>78</v>
      </c>
      <c r="C282" s="245">
        <v>24</v>
      </c>
      <c r="D282" s="246">
        <f t="shared" ref="D282:D293" si="26">C282/277*100</f>
        <v>8.6642599277978327</v>
      </c>
      <c r="E282" s="246">
        <f t="shared" ref="E282:E293" si="27">C282/817310*100000</f>
        <v>2.9364622970476315</v>
      </c>
    </row>
    <row r="283" spans="1:5" ht="21" customHeight="1">
      <c r="A283" s="243">
        <v>3</v>
      </c>
      <c r="B283" s="378" t="s">
        <v>128</v>
      </c>
      <c r="C283" s="245">
        <v>19</v>
      </c>
      <c r="D283" s="246">
        <f t="shared" si="26"/>
        <v>6.8592057761732859</v>
      </c>
      <c r="E283" s="246">
        <f t="shared" si="27"/>
        <v>2.3246993184960418</v>
      </c>
    </row>
    <row r="284" spans="1:5" ht="21" customHeight="1">
      <c r="A284" s="227">
        <v>4</v>
      </c>
      <c r="B284" s="650" t="s">
        <v>61</v>
      </c>
      <c r="C284" s="245">
        <v>12</v>
      </c>
      <c r="D284" s="246">
        <f t="shared" si="26"/>
        <v>4.3321299638989164</v>
      </c>
      <c r="E284" s="246">
        <f t="shared" si="27"/>
        <v>1.4682311485238158</v>
      </c>
    </row>
    <row r="285" spans="1:5" ht="21" customHeight="1">
      <c r="A285" s="243">
        <v>5</v>
      </c>
      <c r="B285" s="274" t="s">
        <v>451</v>
      </c>
      <c r="C285" s="245">
        <v>9</v>
      </c>
      <c r="D285" s="246">
        <f t="shared" si="26"/>
        <v>3.2490974729241873</v>
      </c>
      <c r="E285" s="246">
        <f t="shared" si="27"/>
        <v>1.101173361392862</v>
      </c>
    </row>
    <row r="286" spans="1:5" ht="21" customHeight="1">
      <c r="A286" s="227">
        <v>6</v>
      </c>
      <c r="B286" s="722" t="s">
        <v>450</v>
      </c>
      <c r="C286" s="245">
        <v>8</v>
      </c>
      <c r="D286" s="246">
        <f t="shared" si="26"/>
        <v>2.8880866425992782</v>
      </c>
      <c r="E286" s="246">
        <f t="shared" si="27"/>
        <v>0.97882076568254395</v>
      </c>
    </row>
    <row r="287" spans="1:5" ht="21" customHeight="1">
      <c r="A287" s="243">
        <v>7</v>
      </c>
      <c r="B287" s="378" t="s">
        <v>57</v>
      </c>
      <c r="C287" s="245">
        <v>5</v>
      </c>
      <c r="D287" s="246">
        <f t="shared" si="26"/>
        <v>1.8050541516245486</v>
      </c>
      <c r="E287" s="246">
        <f t="shared" si="27"/>
        <v>0.6117629785515899</v>
      </c>
    </row>
    <row r="288" spans="1:5" ht="21" customHeight="1">
      <c r="A288" s="227">
        <v>8</v>
      </c>
      <c r="B288" s="650" t="s">
        <v>199</v>
      </c>
      <c r="C288" s="245">
        <v>5</v>
      </c>
      <c r="D288" s="246">
        <f t="shared" si="26"/>
        <v>1.8050541516245486</v>
      </c>
      <c r="E288" s="246">
        <f t="shared" si="27"/>
        <v>0.6117629785515899</v>
      </c>
    </row>
    <row r="289" spans="1:5" ht="21" customHeight="1">
      <c r="A289" s="243">
        <v>9</v>
      </c>
      <c r="B289" s="274" t="s">
        <v>382</v>
      </c>
      <c r="C289" s="245">
        <v>5</v>
      </c>
      <c r="D289" s="246">
        <f t="shared" si="26"/>
        <v>1.8050541516245486</v>
      </c>
      <c r="E289" s="246">
        <f t="shared" si="27"/>
        <v>0.6117629785515899</v>
      </c>
    </row>
    <row r="290" spans="1:5" ht="21" customHeight="1" thickBot="1">
      <c r="A290" s="228">
        <v>10</v>
      </c>
      <c r="B290" s="650" t="s">
        <v>69</v>
      </c>
      <c r="C290" s="244">
        <v>5</v>
      </c>
      <c r="D290" s="482">
        <f t="shared" si="26"/>
        <v>1.8050541516245486</v>
      </c>
      <c r="E290" s="482">
        <f t="shared" si="27"/>
        <v>0.6117629785515899</v>
      </c>
    </row>
    <row r="291" spans="1:5" ht="21" customHeight="1" thickTop="1" thickBot="1">
      <c r="A291" s="848" t="s">
        <v>126</v>
      </c>
      <c r="B291" s="848"/>
      <c r="C291" s="280">
        <f>SUM(C281:C290)</f>
        <v>207</v>
      </c>
      <c r="D291" s="654">
        <f t="shared" si="26"/>
        <v>74.729241877256314</v>
      </c>
      <c r="E291" s="654">
        <f t="shared" si="27"/>
        <v>25.326987312035826</v>
      </c>
    </row>
    <row r="292" spans="1:5" ht="21" customHeight="1" thickTop="1" thickBot="1">
      <c r="A292" s="839" t="s">
        <v>348</v>
      </c>
      <c r="B292" s="839"/>
      <c r="C292" s="280">
        <v>70</v>
      </c>
      <c r="D292" s="654">
        <f t="shared" si="26"/>
        <v>25.270758122743679</v>
      </c>
      <c r="E292" s="654">
        <f t="shared" si="27"/>
        <v>8.5646816997222608</v>
      </c>
    </row>
    <row r="293" spans="1:5" ht="21" customHeight="1" thickTop="1" thickBot="1">
      <c r="A293" s="840" t="s">
        <v>536</v>
      </c>
      <c r="B293" s="840"/>
      <c r="C293" s="557">
        <f>SUM(C291:C292)</f>
        <v>277</v>
      </c>
      <c r="D293" s="558">
        <f t="shared" si="26"/>
        <v>100</v>
      </c>
      <c r="E293" s="558">
        <f t="shared" si="27"/>
        <v>33.891669011758083</v>
      </c>
    </row>
    <row r="294" spans="1:5" ht="27" customHeight="1" thickTop="1" thickBot="1">
      <c r="A294" s="830" t="s">
        <v>501</v>
      </c>
      <c r="B294" s="830"/>
      <c r="C294" s="830"/>
      <c r="D294" s="830"/>
      <c r="E294" s="830"/>
    </row>
    <row r="295" spans="1:5" ht="23.25" customHeight="1" thickTop="1" thickBot="1">
      <c r="A295" s="863" t="s">
        <v>397</v>
      </c>
      <c r="B295" s="863"/>
      <c r="C295" s="682">
        <f>C275+C293</f>
        <v>474</v>
      </c>
      <c r="D295" s="683">
        <f>C295/C295*100</f>
        <v>100</v>
      </c>
      <c r="E295" s="683">
        <f>C295/1680813*100000</f>
        <v>28.200638619525193</v>
      </c>
    </row>
    <row r="296" spans="1:5" ht="12.75" customHeight="1" thickTop="1">
      <c r="A296" s="684"/>
      <c r="B296" s="684"/>
      <c r="C296" s="685"/>
      <c r="D296" s="686"/>
      <c r="E296" s="686"/>
    </row>
    <row r="297" spans="1:5" ht="15">
      <c r="A297" s="830" t="s">
        <v>502</v>
      </c>
      <c r="B297" s="830"/>
      <c r="C297" s="830"/>
      <c r="D297" s="830"/>
      <c r="E297" s="830"/>
    </row>
    <row r="298" spans="1:5" ht="8.25" customHeight="1">
      <c r="A298" s="687"/>
      <c r="B298" s="687"/>
      <c r="C298" s="687"/>
      <c r="D298" s="687"/>
      <c r="E298" s="687"/>
    </row>
    <row r="299" spans="1:5">
      <c r="A299" s="815" t="s">
        <v>227</v>
      </c>
      <c r="B299" s="815"/>
      <c r="C299" s="815"/>
      <c r="D299" s="815"/>
      <c r="E299" s="815"/>
    </row>
    <row r="300" spans="1:5" ht="9.75" customHeight="1">
      <c r="A300" s="235"/>
      <c r="B300" s="235"/>
      <c r="C300" s="236"/>
      <c r="D300" s="237"/>
      <c r="E300" s="237"/>
    </row>
    <row r="301" spans="1:5" ht="17.25" customHeight="1">
      <c r="A301" s="778" t="s">
        <v>132</v>
      </c>
      <c r="B301" s="778"/>
      <c r="C301" s="696"/>
      <c r="D301" s="696"/>
      <c r="E301" s="697">
        <v>78</v>
      </c>
    </row>
    <row r="302" spans="1:5" ht="33.75" customHeight="1">
      <c r="A302" s="847" t="s">
        <v>589</v>
      </c>
      <c r="B302" s="847"/>
      <c r="C302" s="847"/>
      <c r="D302" s="847"/>
      <c r="E302" s="847"/>
    </row>
    <row r="303" spans="1:5" ht="15.75">
      <c r="A303" s="844" t="s">
        <v>378</v>
      </c>
      <c r="B303" s="844"/>
      <c r="C303" s="268"/>
      <c r="D303" s="268"/>
      <c r="E303" s="268"/>
    </row>
    <row r="304" spans="1:5" ht="18.75" thickBot="1">
      <c r="A304" s="841" t="s">
        <v>398</v>
      </c>
      <c r="B304" s="841"/>
      <c r="C304" s="841"/>
      <c r="D304" s="841"/>
      <c r="E304" s="841"/>
    </row>
    <row r="305" spans="1:5" ht="30" customHeight="1" thickTop="1">
      <c r="A305" s="573"/>
      <c r="B305" s="574" t="s">
        <v>43</v>
      </c>
      <c r="C305" s="574" t="s">
        <v>44</v>
      </c>
      <c r="D305" s="574" t="s">
        <v>45</v>
      </c>
      <c r="E305" s="763" t="s">
        <v>579</v>
      </c>
    </row>
    <row r="306" spans="1:5" ht="21" customHeight="1">
      <c r="A306" s="243">
        <v>1</v>
      </c>
      <c r="B306" s="378" t="s">
        <v>47</v>
      </c>
      <c r="C306" s="276">
        <v>358</v>
      </c>
      <c r="D306" s="482">
        <f>C306/2869*100</f>
        <v>12.478215406064832</v>
      </c>
      <c r="E306" s="482">
        <f>C306/3912164*100000</f>
        <v>9.1509456147543915</v>
      </c>
    </row>
    <row r="307" spans="1:5" ht="21" customHeight="1">
      <c r="A307" s="227">
        <v>2</v>
      </c>
      <c r="B307" s="651" t="s">
        <v>54</v>
      </c>
      <c r="C307" s="744">
        <v>243</v>
      </c>
      <c r="D307" s="246">
        <f t="shared" ref="D307:D318" si="28">C307/2869*100</f>
        <v>8.4698501219937263</v>
      </c>
      <c r="E307" s="246">
        <f t="shared" ref="E307:E318" si="29">C307/3912164*100000</f>
        <v>6.2113960457690425</v>
      </c>
    </row>
    <row r="308" spans="1:5" ht="21" customHeight="1">
      <c r="A308" s="243">
        <v>3</v>
      </c>
      <c r="B308" s="378" t="s">
        <v>128</v>
      </c>
      <c r="C308" s="744">
        <v>231</v>
      </c>
      <c r="D308" s="246">
        <f t="shared" si="28"/>
        <v>8.0515859184384801</v>
      </c>
      <c r="E308" s="246">
        <f t="shared" si="29"/>
        <v>5.9046604385705708</v>
      </c>
    </row>
    <row r="309" spans="1:5" ht="21" customHeight="1">
      <c r="A309" s="227">
        <v>4</v>
      </c>
      <c r="B309" s="378" t="s">
        <v>59</v>
      </c>
      <c r="C309" s="744">
        <v>213</v>
      </c>
      <c r="D309" s="246">
        <f t="shared" si="28"/>
        <v>7.4241896131056109</v>
      </c>
      <c r="E309" s="246">
        <f t="shared" si="29"/>
        <v>5.4445570277728645</v>
      </c>
    </row>
    <row r="310" spans="1:5" ht="21" customHeight="1">
      <c r="A310" s="243">
        <v>5</v>
      </c>
      <c r="B310" s="274" t="s">
        <v>451</v>
      </c>
      <c r="C310" s="744">
        <v>209</v>
      </c>
      <c r="D310" s="246">
        <f t="shared" si="28"/>
        <v>7.2847682119205297</v>
      </c>
      <c r="E310" s="246">
        <f t="shared" si="29"/>
        <v>5.3423118253733737</v>
      </c>
    </row>
    <row r="311" spans="1:5" ht="21" customHeight="1">
      <c r="A311" s="227">
        <v>6</v>
      </c>
      <c r="B311" s="722" t="s">
        <v>450</v>
      </c>
      <c r="C311" s="744">
        <v>184</v>
      </c>
      <c r="D311" s="246">
        <f t="shared" si="28"/>
        <v>6.4133844545137677</v>
      </c>
      <c r="E311" s="246">
        <f t="shared" si="29"/>
        <v>4.7032793103765593</v>
      </c>
    </row>
    <row r="312" spans="1:5" ht="21" customHeight="1">
      <c r="A312" s="243">
        <v>7</v>
      </c>
      <c r="B312" s="375" t="s">
        <v>452</v>
      </c>
      <c r="C312" s="744">
        <v>164</v>
      </c>
      <c r="D312" s="246">
        <f t="shared" si="28"/>
        <v>5.7162774485883583</v>
      </c>
      <c r="E312" s="246">
        <f t="shared" si="29"/>
        <v>4.1920532983791068</v>
      </c>
    </row>
    <row r="313" spans="1:5" ht="21" customHeight="1">
      <c r="A313" s="227">
        <v>8</v>
      </c>
      <c r="B313" s="274" t="s">
        <v>50</v>
      </c>
      <c r="C313" s="744">
        <v>115</v>
      </c>
      <c r="D313" s="246">
        <f t="shared" si="28"/>
        <v>4.0083652840711048</v>
      </c>
      <c r="E313" s="246">
        <f t="shared" si="29"/>
        <v>2.939549568985349</v>
      </c>
    </row>
    <row r="314" spans="1:5" ht="21" customHeight="1">
      <c r="A314" s="243">
        <v>9</v>
      </c>
      <c r="B314" s="274" t="s">
        <v>57</v>
      </c>
      <c r="C314" s="744">
        <v>112</v>
      </c>
      <c r="D314" s="246">
        <f t="shared" si="28"/>
        <v>3.9037992331822937</v>
      </c>
      <c r="E314" s="246">
        <f t="shared" si="29"/>
        <v>2.8628656671857313</v>
      </c>
    </row>
    <row r="315" spans="1:5" ht="21" customHeight="1" thickBot="1">
      <c r="A315" s="228">
        <v>10</v>
      </c>
      <c r="B315" s="274" t="s">
        <v>69</v>
      </c>
      <c r="C315" s="745">
        <v>109</v>
      </c>
      <c r="D315" s="480">
        <f t="shared" si="28"/>
        <v>3.7992331822934822</v>
      </c>
      <c r="E315" s="480">
        <f t="shared" si="29"/>
        <v>2.7861817653861136</v>
      </c>
    </row>
    <row r="316" spans="1:5" ht="21" customHeight="1" thickTop="1" thickBot="1">
      <c r="A316" s="848" t="s">
        <v>126</v>
      </c>
      <c r="B316" s="848"/>
      <c r="C316" s="259">
        <f>SUM(C306:C315)</f>
        <v>1938</v>
      </c>
      <c r="D316" s="250">
        <f t="shared" si="28"/>
        <v>67.549668874172184</v>
      </c>
      <c r="E316" s="250">
        <f t="shared" si="29"/>
        <v>49.537800562553109</v>
      </c>
    </row>
    <row r="317" spans="1:5" ht="21" customHeight="1" thickTop="1" thickBot="1">
      <c r="A317" s="839" t="s">
        <v>348</v>
      </c>
      <c r="B317" s="839"/>
      <c r="C317" s="259">
        <v>931</v>
      </c>
      <c r="D317" s="250">
        <f t="shared" si="28"/>
        <v>32.450331125827816</v>
      </c>
      <c r="E317" s="250">
        <f t="shared" si="29"/>
        <v>23.797570858481393</v>
      </c>
    </row>
    <row r="318" spans="1:5" ht="21" customHeight="1" thickTop="1" thickBot="1">
      <c r="A318" s="840" t="s">
        <v>376</v>
      </c>
      <c r="B318" s="840"/>
      <c r="C318" s="550">
        <f>SUM(C316:C317)</f>
        <v>2869</v>
      </c>
      <c r="D318" s="558">
        <f t="shared" si="28"/>
        <v>100</v>
      </c>
      <c r="E318" s="558">
        <f t="shared" si="29"/>
        <v>73.335371421034495</v>
      </c>
    </row>
    <row r="319" spans="1:5" ht="9" customHeight="1" thickTop="1">
      <c r="A319" s="229"/>
      <c r="B319" s="229"/>
      <c r="C319" s="230"/>
      <c r="D319" s="480"/>
      <c r="E319" s="230"/>
    </row>
    <row r="320" spans="1:5" ht="15">
      <c r="A320" s="830" t="s">
        <v>503</v>
      </c>
      <c r="B320" s="830"/>
      <c r="C320" s="830"/>
      <c r="D320" s="830"/>
      <c r="E320" s="830"/>
    </row>
    <row r="321" spans="1:5" ht="3.75" customHeight="1">
      <c r="A321" s="687"/>
      <c r="B321" s="687"/>
      <c r="C321" s="687"/>
      <c r="D321" s="687"/>
      <c r="E321" s="687"/>
    </row>
    <row r="322" spans="1:5" ht="18.75" thickBot="1">
      <c r="A322" s="841" t="s">
        <v>399</v>
      </c>
      <c r="B322" s="841"/>
      <c r="C322" s="841"/>
      <c r="D322" s="841"/>
      <c r="E322" s="841"/>
    </row>
    <row r="323" spans="1:5" ht="30" customHeight="1" thickTop="1">
      <c r="A323" s="573"/>
      <c r="B323" s="574" t="s">
        <v>43</v>
      </c>
      <c r="C323" s="576" t="s">
        <v>44</v>
      </c>
      <c r="D323" s="574" t="s">
        <v>45</v>
      </c>
      <c r="E323" s="763" t="s">
        <v>579</v>
      </c>
    </row>
    <row r="324" spans="1:5" ht="21" customHeight="1">
      <c r="A324" s="243">
        <v>1</v>
      </c>
      <c r="B324" s="379" t="s">
        <v>46</v>
      </c>
      <c r="C324" s="276">
        <v>1661</v>
      </c>
      <c r="D324" s="653">
        <f>C324/4439*100</f>
        <v>37.418337463392653</v>
      </c>
      <c r="E324" s="653">
        <f>C324/3797837*100000</f>
        <v>43.73542097778288</v>
      </c>
    </row>
    <row r="325" spans="1:5" ht="21" customHeight="1">
      <c r="A325" s="227">
        <v>2</v>
      </c>
      <c r="B325" s="650" t="s">
        <v>78</v>
      </c>
      <c r="C325" s="744">
        <v>305</v>
      </c>
      <c r="D325" s="246">
        <f t="shared" ref="D325:D336" si="30">C325/4439*100</f>
        <v>6.8709168731696328</v>
      </c>
      <c r="E325" s="246">
        <f t="shared" ref="E325:E336" si="31">C325/3797837*100000</f>
        <v>8.0308870549209974</v>
      </c>
    </row>
    <row r="326" spans="1:5" ht="21" customHeight="1">
      <c r="A326" s="243">
        <v>3</v>
      </c>
      <c r="B326" s="378" t="s">
        <v>128</v>
      </c>
      <c r="C326" s="744">
        <v>208</v>
      </c>
      <c r="D326" s="246">
        <f t="shared" si="30"/>
        <v>4.6857400315386348</v>
      </c>
      <c r="E326" s="246">
        <f t="shared" si="31"/>
        <v>5.4768016636838288</v>
      </c>
    </row>
    <row r="327" spans="1:5" ht="21" customHeight="1">
      <c r="A327" s="227">
        <v>4</v>
      </c>
      <c r="B327" s="274" t="s">
        <v>451</v>
      </c>
      <c r="C327" s="744">
        <v>200</v>
      </c>
      <c r="D327" s="246">
        <f t="shared" si="30"/>
        <v>4.5055192610948414</v>
      </c>
      <c r="E327" s="246">
        <f t="shared" si="31"/>
        <v>5.2661554458498347</v>
      </c>
    </row>
    <row r="328" spans="1:5" ht="21" customHeight="1">
      <c r="A328" s="243">
        <v>5</v>
      </c>
      <c r="B328" s="722" t="s">
        <v>450</v>
      </c>
      <c r="C328" s="744">
        <v>176</v>
      </c>
      <c r="D328" s="246">
        <f t="shared" si="30"/>
        <v>3.96485694976346</v>
      </c>
      <c r="E328" s="246">
        <f t="shared" si="31"/>
        <v>4.6342167923478543</v>
      </c>
    </row>
    <row r="329" spans="1:5" ht="21" customHeight="1">
      <c r="A329" s="227">
        <v>6</v>
      </c>
      <c r="B329" s="375" t="s">
        <v>452</v>
      </c>
      <c r="C329" s="744">
        <v>174</v>
      </c>
      <c r="D329" s="246">
        <f t="shared" si="30"/>
        <v>3.9198017571525119</v>
      </c>
      <c r="E329" s="246">
        <f t="shared" si="31"/>
        <v>4.581555237889356</v>
      </c>
    </row>
    <row r="330" spans="1:5" ht="21" customHeight="1">
      <c r="A330" s="243">
        <v>7</v>
      </c>
      <c r="B330" s="378" t="s">
        <v>47</v>
      </c>
      <c r="C330" s="744">
        <v>173</v>
      </c>
      <c r="D330" s="246">
        <f t="shared" si="30"/>
        <v>3.8972741608470378</v>
      </c>
      <c r="E330" s="246">
        <f t="shared" si="31"/>
        <v>4.5552244606601073</v>
      </c>
    </row>
    <row r="331" spans="1:5" ht="21" customHeight="1">
      <c r="A331" s="227">
        <v>8</v>
      </c>
      <c r="B331" s="650" t="s">
        <v>61</v>
      </c>
      <c r="C331" s="744">
        <v>156</v>
      </c>
      <c r="D331" s="246">
        <f t="shared" si="30"/>
        <v>3.5143050236539763</v>
      </c>
      <c r="E331" s="246">
        <f t="shared" si="31"/>
        <v>4.1076012477628714</v>
      </c>
    </row>
    <row r="332" spans="1:5" ht="21" customHeight="1">
      <c r="A332" s="243">
        <v>9</v>
      </c>
      <c r="B332" s="649" t="s">
        <v>540</v>
      </c>
      <c r="C332" s="744">
        <v>124</v>
      </c>
      <c r="D332" s="246">
        <f t="shared" si="30"/>
        <v>2.7934219418788016</v>
      </c>
      <c r="E332" s="246">
        <f t="shared" si="31"/>
        <v>3.2650163764268978</v>
      </c>
    </row>
    <row r="333" spans="1:5" ht="21" customHeight="1" thickBot="1">
      <c r="A333" s="228">
        <v>10</v>
      </c>
      <c r="B333" s="650" t="s">
        <v>199</v>
      </c>
      <c r="C333" s="745">
        <v>110</v>
      </c>
      <c r="D333" s="482">
        <f t="shared" si="30"/>
        <v>2.4780355936021623</v>
      </c>
      <c r="E333" s="482">
        <f t="shared" si="31"/>
        <v>2.8963854952174093</v>
      </c>
    </row>
    <row r="334" spans="1:5" ht="21" customHeight="1" thickTop="1" thickBot="1">
      <c r="A334" s="848" t="s">
        <v>126</v>
      </c>
      <c r="B334" s="848"/>
      <c r="C334" s="259">
        <f>SUM(C324:C333)</f>
        <v>3287</v>
      </c>
      <c r="D334" s="654">
        <f t="shared" si="30"/>
        <v>74.048209056093711</v>
      </c>
      <c r="E334" s="654">
        <f t="shared" si="31"/>
        <v>86.549264752542044</v>
      </c>
    </row>
    <row r="335" spans="1:5" ht="21" customHeight="1" thickTop="1" thickBot="1">
      <c r="A335" s="839" t="s">
        <v>348</v>
      </c>
      <c r="B335" s="839"/>
      <c r="C335" s="259">
        <v>1152</v>
      </c>
      <c r="D335" s="654">
        <f t="shared" si="30"/>
        <v>25.951790943906282</v>
      </c>
      <c r="E335" s="654">
        <f t="shared" si="31"/>
        <v>30.333055368095053</v>
      </c>
    </row>
    <row r="336" spans="1:5" ht="21" customHeight="1" thickTop="1" thickBot="1">
      <c r="A336" s="840" t="s">
        <v>536</v>
      </c>
      <c r="B336" s="840"/>
      <c r="C336" s="550">
        <f>SUM(C334:C335)</f>
        <v>4439</v>
      </c>
      <c r="D336" s="558">
        <f t="shared" si="30"/>
        <v>100</v>
      </c>
      <c r="E336" s="558">
        <f t="shared" si="31"/>
        <v>116.88232012063709</v>
      </c>
    </row>
    <row r="337" spans="1:5" ht="27" customHeight="1" thickTop="1" thickBot="1">
      <c r="A337" s="830" t="s">
        <v>504</v>
      </c>
      <c r="B337" s="830"/>
      <c r="C337" s="830"/>
      <c r="D337" s="830"/>
      <c r="E337" s="830"/>
    </row>
    <row r="338" spans="1:5" ht="23.25" customHeight="1" thickTop="1" thickBot="1">
      <c r="A338" s="863" t="s">
        <v>400</v>
      </c>
      <c r="B338" s="863"/>
      <c r="C338" s="682">
        <f>C318+C336</f>
        <v>7308</v>
      </c>
      <c r="D338" s="683">
        <f>C338/C338*100</f>
        <v>100</v>
      </c>
      <c r="E338" s="683">
        <f>C338/7710001*100000</f>
        <v>94.785979923997417</v>
      </c>
    </row>
    <row r="339" spans="1:5" ht="12.75" customHeight="1" thickTop="1">
      <c r="A339" s="684"/>
      <c r="B339" s="684"/>
      <c r="C339" s="685"/>
      <c r="D339" s="686"/>
      <c r="E339" s="686"/>
    </row>
    <row r="340" spans="1:5" ht="15">
      <c r="A340" s="830" t="s">
        <v>505</v>
      </c>
      <c r="B340" s="830"/>
      <c r="C340" s="830"/>
      <c r="D340" s="830"/>
      <c r="E340" s="830"/>
    </row>
    <row r="341" spans="1:5" ht="8.25" customHeight="1">
      <c r="A341" s="687"/>
      <c r="B341" s="687"/>
      <c r="C341" s="687"/>
      <c r="D341" s="687"/>
      <c r="E341" s="687"/>
    </row>
    <row r="342" spans="1:5">
      <c r="A342" s="815" t="s">
        <v>227</v>
      </c>
      <c r="B342" s="815"/>
      <c r="C342" s="815"/>
      <c r="D342" s="815"/>
      <c r="E342" s="815"/>
    </row>
    <row r="343" spans="1:5" ht="9.75" customHeight="1">
      <c r="A343" s="235"/>
      <c r="B343" s="235"/>
      <c r="C343" s="236"/>
      <c r="D343" s="237"/>
      <c r="E343" s="237"/>
    </row>
    <row r="344" spans="1:5" ht="17.25" customHeight="1">
      <c r="A344" s="778" t="s">
        <v>132</v>
      </c>
      <c r="B344" s="778"/>
      <c r="C344" s="696"/>
      <c r="D344" s="696"/>
      <c r="E344" s="697">
        <v>79</v>
      </c>
    </row>
    <row r="345" spans="1:5" ht="33.75" customHeight="1">
      <c r="A345" s="847" t="s">
        <v>589</v>
      </c>
      <c r="B345" s="847"/>
      <c r="C345" s="847"/>
      <c r="D345" s="847"/>
      <c r="E345" s="847"/>
    </row>
    <row r="346" spans="1:5" ht="15.75">
      <c r="A346" s="844" t="s">
        <v>378</v>
      </c>
      <c r="B346" s="844"/>
      <c r="C346" s="268"/>
      <c r="D346" s="268"/>
      <c r="E346" s="268"/>
    </row>
    <row r="347" spans="1:5" ht="18.75" thickBot="1">
      <c r="A347" s="841" t="s">
        <v>401</v>
      </c>
      <c r="B347" s="841"/>
      <c r="C347" s="841"/>
      <c r="D347" s="841"/>
      <c r="E347" s="841"/>
    </row>
    <row r="348" spans="1:5" ht="30" customHeight="1" thickTop="1">
      <c r="A348" s="573"/>
      <c r="B348" s="574" t="s">
        <v>43</v>
      </c>
      <c r="C348" s="574" t="s">
        <v>44</v>
      </c>
      <c r="D348" s="574" t="s">
        <v>45</v>
      </c>
      <c r="E348" s="763" t="s">
        <v>579</v>
      </c>
    </row>
    <row r="349" spans="1:5" ht="21" customHeight="1">
      <c r="A349" s="243">
        <v>1</v>
      </c>
      <c r="B349" s="378" t="s">
        <v>47</v>
      </c>
      <c r="C349" s="244">
        <v>111</v>
      </c>
      <c r="D349" s="653">
        <f>C349/580*100</f>
        <v>19.137931034482758</v>
      </c>
      <c r="E349" s="653">
        <f>C349/989925*100000</f>
        <v>11.212970679596939</v>
      </c>
    </row>
    <row r="350" spans="1:5" ht="21" customHeight="1">
      <c r="A350" s="227">
        <v>2</v>
      </c>
      <c r="B350" s="651" t="s">
        <v>54</v>
      </c>
      <c r="C350" s="245">
        <v>74</v>
      </c>
      <c r="D350" s="246">
        <f t="shared" ref="D350:D361" si="32">C350/580*100</f>
        <v>12.758620689655173</v>
      </c>
      <c r="E350" s="246">
        <f t="shared" ref="E350:E361" si="33">C350/989925*100000</f>
        <v>7.47531378639796</v>
      </c>
    </row>
    <row r="351" spans="1:5" ht="21" customHeight="1">
      <c r="A351" s="243">
        <v>3</v>
      </c>
      <c r="B351" s="722" t="s">
        <v>450</v>
      </c>
      <c r="C351" s="245">
        <v>47</v>
      </c>
      <c r="D351" s="246">
        <f t="shared" si="32"/>
        <v>8.1034482758620676</v>
      </c>
      <c r="E351" s="246">
        <f t="shared" si="33"/>
        <v>4.7478344319014063</v>
      </c>
    </row>
    <row r="352" spans="1:5" ht="21" customHeight="1">
      <c r="A352" s="227">
        <v>4</v>
      </c>
      <c r="B352" s="274" t="s">
        <v>451</v>
      </c>
      <c r="C352" s="245">
        <v>43</v>
      </c>
      <c r="D352" s="246">
        <f t="shared" si="32"/>
        <v>7.4137931034482758</v>
      </c>
      <c r="E352" s="246">
        <f t="shared" si="33"/>
        <v>4.343763416420436</v>
      </c>
    </row>
    <row r="353" spans="1:5" ht="21" customHeight="1">
      <c r="A353" s="243">
        <v>5</v>
      </c>
      <c r="B353" s="651" t="s">
        <v>69</v>
      </c>
      <c r="C353" s="245">
        <v>38</v>
      </c>
      <c r="D353" s="246">
        <f t="shared" si="32"/>
        <v>6.5517241379310347</v>
      </c>
      <c r="E353" s="246">
        <f t="shared" si="33"/>
        <v>3.8386746470692228</v>
      </c>
    </row>
    <row r="354" spans="1:5" ht="21" customHeight="1">
      <c r="A354" s="227">
        <v>6</v>
      </c>
      <c r="B354" s="378" t="s">
        <v>59</v>
      </c>
      <c r="C354" s="245">
        <v>37</v>
      </c>
      <c r="D354" s="246">
        <f t="shared" si="32"/>
        <v>6.3793103448275863</v>
      </c>
      <c r="E354" s="246">
        <f t="shared" si="33"/>
        <v>3.73765689319898</v>
      </c>
    </row>
    <row r="355" spans="1:5" ht="21" customHeight="1">
      <c r="A355" s="243">
        <v>7</v>
      </c>
      <c r="B355" s="378" t="s">
        <v>128</v>
      </c>
      <c r="C355" s="245">
        <v>31</v>
      </c>
      <c r="D355" s="246">
        <f t="shared" si="32"/>
        <v>5.3448275862068968</v>
      </c>
      <c r="E355" s="246">
        <f t="shared" si="33"/>
        <v>3.1315503699775236</v>
      </c>
    </row>
    <row r="356" spans="1:5" ht="21" customHeight="1">
      <c r="A356" s="227">
        <v>8</v>
      </c>
      <c r="B356" s="274" t="s">
        <v>50</v>
      </c>
      <c r="C356" s="245">
        <v>20</v>
      </c>
      <c r="D356" s="246">
        <f t="shared" si="32"/>
        <v>3.4482758620689653</v>
      </c>
      <c r="E356" s="246">
        <f t="shared" si="33"/>
        <v>2.020355077404854</v>
      </c>
    </row>
    <row r="357" spans="1:5" ht="21" customHeight="1">
      <c r="A357" s="243">
        <v>9</v>
      </c>
      <c r="B357" s="274" t="s">
        <v>57</v>
      </c>
      <c r="C357" s="245">
        <v>19</v>
      </c>
      <c r="D357" s="246">
        <f t="shared" si="32"/>
        <v>3.2758620689655173</v>
      </c>
      <c r="E357" s="246">
        <f t="shared" si="33"/>
        <v>1.9193373235346114</v>
      </c>
    </row>
    <row r="358" spans="1:5" ht="21" customHeight="1" thickBot="1">
      <c r="A358" s="228">
        <v>10</v>
      </c>
      <c r="B358" s="274" t="s">
        <v>417</v>
      </c>
      <c r="C358" s="247">
        <v>17</v>
      </c>
      <c r="D358" s="482">
        <f t="shared" si="32"/>
        <v>2.9310344827586206</v>
      </c>
      <c r="E358" s="482">
        <f t="shared" si="33"/>
        <v>1.717301815794126</v>
      </c>
    </row>
    <row r="359" spans="1:5" ht="21" customHeight="1" thickTop="1" thickBot="1">
      <c r="A359" s="848" t="s">
        <v>126</v>
      </c>
      <c r="B359" s="848"/>
      <c r="C359" s="249">
        <f>SUM(C349:C358)</f>
        <v>437</v>
      </c>
      <c r="D359" s="654">
        <f t="shared" si="32"/>
        <v>75.344827586206904</v>
      </c>
      <c r="E359" s="654">
        <f t="shared" si="33"/>
        <v>44.144758441296062</v>
      </c>
    </row>
    <row r="360" spans="1:5" ht="21" customHeight="1" thickTop="1" thickBot="1">
      <c r="A360" s="839" t="s">
        <v>348</v>
      </c>
      <c r="B360" s="839"/>
      <c r="C360" s="249">
        <v>143</v>
      </c>
      <c r="D360" s="654">
        <f t="shared" si="32"/>
        <v>24.655172413793103</v>
      </c>
      <c r="E360" s="654">
        <f t="shared" si="33"/>
        <v>14.445538803444705</v>
      </c>
    </row>
    <row r="361" spans="1:5" ht="21" customHeight="1" thickTop="1" thickBot="1">
      <c r="A361" s="840" t="s">
        <v>376</v>
      </c>
      <c r="B361" s="840"/>
      <c r="C361" s="572">
        <f>SUM(C359:C360)</f>
        <v>580</v>
      </c>
      <c r="D361" s="558">
        <f t="shared" si="32"/>
        <v>100</v>
      </c>
      <c r="E361" s="558">
        <f t="shared" si="33"/>
        <v>58.590297244740768</v>
      </c>
    </row>
    <row r="362" spans="1:5" ht="9" customHeight="1" thickTop="1">
      <c r="A362" s="229"/>
      <c r="B362" s="229"/>
      <c r="C362" s="230"/>
      <c r="D362" s="480"/>
      <c r="E362" s="230"/>
    </row>
    <row r="363" spans="1:5" ht="15">
      <c r="A363" s="830" t="s">
        <v>506</v>
      </c>
      <c r="B363" s="830"/>
      <c r="C363" s="830"/>
      <c r="D363" s="830"/>
      <c r="E363" s="830"/>
    </row>
    <row r="364" spans="1:5" ht="3.75" customHeight="1">
      <c r="A364" s="687"/>
      <c r="B364" s="687"/>
      <c r="C364" s="687"/>
      <c r="D364" s="687"/>
      <c r="E364" s="687"/>
    </row>
    <row r="365" spans="1:5" ht="18.75" thickBot="1">
      <c r="A365" s="841" t="s">
        <v>402</v>
      </c>
      <c r="B365" s="841"/>
      <c r="C365" s="841"/>
      <c r="D365" s="841"/>
      <c r="E365" s="841"/>
    </row>
    <row r="366" spans="1:5" ht="30" customHeight="1" thickTop="1">
      <c r="A366" s="573"/>
      <c r="B366" s="574" t="s">
        <v>43</v>
      </c>
      <c r="C366" s="576" t="s">
        <v>44</v>
      </c>
      <c r="D366" s="574" t="s">
        <v>45</v>
      </c>
      <c r="E366" s="763" t="s">
        <v>579</v>
      </c>
    </row>
    <row r="367" spans="1:5" ht="21" customHeight="1">
      <c r="A367" s="243">
        <v>1</v>
      </c>
      <c r="B367" s="379" t="s">
        <v>46</v>
      </c>
      <c r="C367" s="321">
        <v>206</v>
      </c>
      <c r="D367" s="653">
        <f>C367/731*100</f>
        <v>28.18057455540356</v>
      </c>
      <c r="E367" s="653">
        <f>C367/969213*100000</f>
        <v>21.254357917196739</v>
      </c>
    </row>
    <row r="368" spans="1:5" ht="21" customHeight="1">
      <c r="A368" s="227">
        <v>2</v>
      </c>
      <c r="B368" s="378" t="s">
        <v>47</v>
      </c>
      <c r="C368" s="245">
        <v>56</v>
      </c>
      <c r="D368" s="246">
        <f t="shared" ref="D368:D379" si="34">C368/731*100</f>
        <v>7.6607387140902876</v>
      </c>
      <c r="E368" s="246">
        <f t="shared" ref="E368:E379" si="35">C368/969213*100000</f>
        <v>5.7778837056457153</v>
      </c>
    </row>
    <row r="369" spans="1:5" ht="21" customHeight="1">
      <c r="A369" s="243">
        <v>3</v>
      </c>
      <c r="B369" s="722" t="s">
        <v>450</v>
      </c>
      <c r="C369" s="245">
        <v>48</v>
      </c>
      <c r="D369" s="246">
        <f t="shared" si="34"/>
        <v>6.5663474692202461</v>
      </c>
      <c r="E369" s="246">
        <f t="shared" si="35"/>
        <v>4.9524717476963263</v>
      </c>
    </row>
    <row r="370" spans="1:5" ht="21" customHeight="1">
      <c r="A370" s="227">
        <v>4</v>
      </c>
      <c r="B370" s="274" t="s">
        <v>451</v>
      </c>
      <c r="C370" s="245">
        <v>45</v>
      </c>
      <c r="D370" s="246">
        <f t="shared" si="34"/>
        <v>6.1559507523939807</v>
      </c>
      <c r="E370" s="246">
        <f t="shared" si="35"/>
        <v>4.6429422634653061</v>
      </c>
    </row>
    <row r="371" spans="1:5" ht="21" customHeight="1">
      <c r="A371" s="243">
        <v>5</v>
      </c>
      <c r="B371" s="650" t="s">
        <v>61</v>
      </c>
      <c r="C371" s="245">
        <v>41</v>
      </c>
      <c r="D371" s="246">
        <f t="shared" si="34"/>
        <v>5.6087551299589604</v>
      </c>
      <c r="E371" s="246">
        <f t="shared" si="35"/>
        <v>4.2302362844906121</v>
      </c>
    </row>
    <row r="372" spans="1:5" ht="21" customHeight="1">
      <c r="A372" s="227">
        <v>6</v>
      </c>
      <c r="B372" s="650" t="s">
        <v>78</v>
      </c>
      <c r="C372" s="245">
        <v>40</v>
      </c>
      <c r="D372" s="246">
        <f t="shared" si="34"/>
        <v>5.4719562243502047</v>
      </c>
      <c r="E372" s="246">
        <f t="shared" si="35"/>
        <v>4.127059789746939</v>
      </c>
    </row>
    <row r="373" spans="1:5" ht="21" customHeight="1">
      <c r="A373" s="243">
        <v>7</v>
      </c>
      <c r="B373" s="378" t="s">
        <v>128</v>
      </c>
      <c r="C373" s="245">
        <v>38</v>
      </c>
      <c r="D373" s="246">
        <f t="shared" si="34"/>
        <v>5.198358413132695</v>
      </c>
      <c r="E373" s="246">
        <f t="shared" si="35"/>
        <v>3.920706800259592</v>
      </c>
    </row>
    <row r="374" spans="1:5" ht="21" customHeight="1">
      <c r="A374" s="227">
        <v>8</v>
      </c>
      <c r="B374" s="378" t="s">
        <v>50</v>
      </c>
      <c r="C374" s="245">
        <v>26</v>
      </c>
      <c r="D374" s="246">
        <f t="shared" si="34"/>
        <v>3.5567715458276332</v>
      </c>
      <c r="E374" s="246">
        <f t="shared" si="35"/>
        <v>2.6825888633355106</v>
      </c>
    </row>
    <row r="375" spans="1:5" ht="21" customHeight="1">
      <c r="A375" s="243">
        <v>9</v>
      </c>
      <c r="B375" s="274" t="s">
        <v>54</v>
      </c>
      <c r="C375" s="245">
        <v>24</v>
      </c>
      <c r="D375" s="246">
        <f t="shared" si="34"/>
        <v>3.2831737346101231</v>
      </c>
      <c r="E375" s="246">
        <f t="shared" si="35"/>
        <v>2.4762358738481631</v>
      </c>
    </row>
    <row r="376" spans="1:5" ht="21" customHeight="1" thickBot="1">
      <c r="A376" s="228">
        <v>10</v>
      </c>
      <c r="B376" s="650" t="s">
        <v>382</v>
      </c>
      <c r="C376" s="244">
        <v>23</v>
      </c>
      <c r="D376" s="482">
        <f t="shared" si="34"/>
        <v>3.1463748290013678</v>
      </c>
      <c r="E376" s="482">
        <f t="shared" si="35"/>
        <v>2.3730593791044901</v>
      </c>
    </row>
    <row r="377" spans="1:5" ht="21" customHeight="1" thickTop="1" thickBot="1">
      <c r="A377" s="848" t="s">
        <v>126</v>
      </c>
      <c r="B377" s="848"/>
      <c r="C377" s="280">
        <f>SUM(C367:C376)</f>
        <v>547</v>
      </c>
      <c r="D377" s="654">
        <f t="shared" si="34"/>
        <v>74.829001367989051</v>
      </c>
      <c r="E377" s="654">
        <f t="shared" si="35"/>
        <v>56.437542624789394</v>
      </c>
    </row>
    <row r="378" spans="1:5" ht="21" customHeight="1" thickTop="1" thickBot="1">
      <c r="A378" s="839" t="s">
        <v>348</v>
      </c>
      <c r="B378" s="839"/>
      <c r="C378" s="280">
        <v>184</v>
      </c>
      <c r="D378" s="654">
        <f t="shared" si="34"/>
        <v>25.170998632010942</v>
      </c>
      <c r="E378" s="654">
        <f t="shared" si="35"/>
        <v>18.98447503283592</v>
      </c>
    </row>
    <row r="379" spans="1:5" ht="21" customHeight="1" thickTop="1" thickBot="1">
      <c r="A379" s="840" t="s">
        <v>536</v>
      </c>
      <c r="B379" s="840"/>
      <c r="C379" s="557">
        <f>SUM(C377:C378)</f>
        <v>731</v>
      </c>
      <c r="D379" s="558">
        <f t="shared" si="34"/>
        <v>100</v>
      </c>
      <c r="E379" s="558">
        <f t="shared" si="35"/>
        <v>75.422017657625304</v>
      </c>
    </row>
    <row r="380" spans="1:5" ht="27" customHeight="1" thickTop="1" thickBot="1">
      <c r="A380" s="830" t="s">
        <v>507</v>
      </c>
      <c r="B380" s="830"/>
      <c r="C380" s="830"/>
      <c r="D380" s="830"/>
      <c r="E380" s="830"/>
    </row>
    <row r="381" spans="1:5" ht="23.25" customHeight="1" thickTop="1" thickBot="1">
      <c r="A381" s="863" t="s">
        <v>403</v>
      </c>
      <c r="B381" s="863"/>
      <c r="C381" s="682">
        <f>C361+C379</f>
        <v>1311</v>
      </c>
      <c r="D381" s="683">
        <f>C381/C381*100</f>
        <v>100</v>
      </c>
      <c r="E381" s="683">
        <f>C381/1959138*100000</f>
        <v>66.917185006875471</v>
      </c>
    </row>
    <row r="382" spans="1:5" ht="12.75" customHeight="1" thickTop="1">
      <c r="A382" s="684"/>
      <c r="B382" s="684"/>
      <c r="C382" s="685"/>
      <c r="D382" s="686"/>
      <c r="E382" s="686"/>
    </row>
    <row r="383" spans="1:5" ht="15">
      <c r="A383" s="830" t="s">
        <v>508</v>
      </c>
      <c r="B383" s="830"/>
      <c r="C383" s="830"/>
      <c r="D383" s="830"/>
      <c r="E383" s="830"/>
    </row>
    <row r="384" spans="1:5" ht="8.25" customHeight="1">
      <c r="A384" s="687"/>
      <c r="B384" s="687"/>
      <c r="C384" s="687"/>
      <c r="D384" s="687"/>
      <c r="E384" s="687"/>
    </row>
    <row r="385" spans="1:5">
      <c r="A385" s="815" t="s">
        <v>227</v>
      </c>
      <c r="B385" s="815"/>
      <c r="C385" s="815"/>
      <c r="D385" s="815"/>
      <c r="E385" s="815"/>
    </row>
    <row r="386" spans="1:5" ht="9.75" customHeight="1">
      <c r="A386" s="235"/>
      <c r="B386" s="235"/>
      <c r="C386" s="236"/>
      <c r="D386" s="237"/>
      <c r="E386" s="237"/>
    </row>
    <row r="387" spans="1:5" ht="17.25" customHeight="1">
      <c r="A387" s="778" t="s">
        <v>132</v>
      </c>
      <c r="B387" s="778"/>
      <c r="C387" s="696"/>
      <c r="D387" s="696"/>
      <c r="E387" s="697">
        <v>80</v>
      </c>
    </row>
    <row r="388" spans="1:5" ht="33.75" customHeight="1">
      <c r="A388" s="847" t="s">
        <v>589</v>
      </c>
      <c r="B388" s="847"/>
      <c r="C388" s="847"/>
      <c r="D388" s="847"/>
      <c r="E388" s="847"/>
    </row>
    <row r="389" spans="1:5" ht="15.75">
      <c r="A389" s="844" t="s">
        <v>378</v>
      </c>
      <c r="B389" s="844"/>
      <c r="C389" s="268"/>
      <c r="D389" s="268"/>
      <c r="E389" s="268"/>
    </row>
    <row r="390" spans="1:5" ht="18.75" thickBot="1">
      <c r="A390" s="841" t="s">
        <v>404</v>
      </c>
      <c r="B390" s="841"/>
      <c r="C390" s="841"/>
      <c r="D390" s="841"/>
      <c r="E390" s="841"/>
    </row>
    <row r="391" spans="1:5" ht="30" customHeight="1" thickTop="1">
      <c r="A391" s="573"/>
      <c r="B391" s="574" t="s">
        <v>43</v>
      </c>
      <c r="C391" s="574" t="s">
        <v>44</v>
      </c>
      <c r="D391" s="574" t="s">
        <v>45</v>
      </c>
      <c r="E391" s="763" t="s">
        <v>579</v>
      </c>
    </row>
    <row r="392" spans="1:5" ht="21" customHeight="1">
      <c r="A392" s="243">
        <v>1</v>
      </c>
      <c r="B392" s="378" t="s">
        <v>47</v>
      </c>
      <c r="C392" s="244">
        <v>76</v>
      </c>
      <c r="D392" s="653">
        <f>C392/590*100</f>
        <v>12.881355932203389</v>
      </c>
      <c r="E392" s="653">
        <f>C392/583268*100000</f>
        <v>13.030030792020135</v>
      </c>
    </row>
    <row r="393" spans="1:5" ht="21" customHeight="1">
      <c r="A393" s="227">
        <v>2</v>
      </c>
      <c r="B393" s="651" t="s">
        <v>54</v>
      </c>
      <c r="C393" s="245">
        <v>73</v>
      </c>
      <c r="D393" s="246">
        <f t="shared" ref="D393:D404" si="36">C393/590*100</f>
        <v>12.372881355932204</v>
      </c>
      <c r="E393" s="246">
        <f t="shared" ref="E393:E404" si="37">C393/583268*100000</f>
        <v>12.515687471282497</v>
      </c>
    </row>
    <row r="394" spans="1:5" ht="21" customHeight="1">
      <c r="A394" s="243">
        <v>3</v>
      </c>
      <c r="B394" s="722" t="s">
        <v>450</v>
      </c>
      <c r="C394" s="245">
        <v>52</v>
      </c>
      <c r="D394" s="246">
        <f t="shared" si="36"/>
        <v>8.8135593220338979</v>
      </c>
      <c r="E394" s="246">
        <f t="shared" si="37"/>
        <v>8.9152842261190397</v>
      </c>
    </row>
    <row r="395" spans="1:5" ht="21" customHeight="1">
      <c r="A395" s="227">
        <v>4</v>
      </c>
      <c r="B395" s="378" t="s">
        <v>59</v>
      </c>
      <c r="C395" s="245">
        <v>46</v>
      </c>
      <c r="D395" s="246">
        <f t="shared" si="36"/>
        <v>7.796610169491526</v>
      </c>
      <c r="E395" s="246">
        <f t="shared" si="37"/>
        <v>7.8865975846437655</v>
      </c>
    </row>
    <row r="396" spans="1:5" ht="21" customHeight="1">
      <c r="A396" s="243">
        <v>5</v>
      </c>
      <c r="B396" s="274" t="s">
        <v>451</v>
      </c>
      <c r="C396" s="245">
        <v>36</v>
      </c>
      <c r="D396" s="246">
        <f t="shared" si="36"/>
        <v>6.1016949152542379</v>
      </c>
      <c r="E396" s="246">
        <f t="shared" si="37"/>
        <v>6.1721198488516427</v>
      </c>
    </row>
    <row r="397" spans="1:5" ht="21" customHeight="1">
      <c r="A397" s="227">
        <v>6</v>
      </c>
      <c r="B397" s="378" t="s">
        <v>128</v>
      </c>
      <c r="C397" s="245">
        <v>36</v>
      </c>
      <c r="D397" s="246">
        <f t="shared" si="36"/>
        <v>6.1016949152542379</v>
      </c>
      <c r="E397" s="246">
        <f t="shared" si="37"/>
        <v>6.1721198488516427</v>
      </c>
    </row>
    <row r="398" spans="1:5" ht="21" customHeight="1">
      <c r="A398" s="243">
        <v>7</v>
      </c>
      <c r="B398" s="274" t="s">
        <v>377</v>
      </c>
      <c r="C398" s="245">
        <v>27</v>
      </c>
      <c r="D398" s="246">
        <f t="shared" si="36"/>
        <v>4.5762711864406782</v>
      </c>
      <c r="E398" s="246">
        <f t="shared" si="37"/>
        <v>4.6290898866387318</v>
      </c>
    </row>
    <row r="399" spans="1:5" ht="21" customHeight="1">
      <c r="A399" s="227">
        <v>8</v>
      </c>
      <c r="B399" s="375" t="s">
        <v>452</v>
      </c>
      <c r="C399" s="245">
        <v>25</v>
      </c>
      <c r="D399" s="246">
        <f t="shared" si="36"/>
        <v>4.2372881355932197</v>
      </c>
      <c r="E399" s="246">
        <f t="shared" si="37"/>
        <v>4.286194339480307</v>
      </c>
    </row>
    <row r="400" spans="1:5" ht="21" customHeight="1">
      <c r="A400" s="243">
        <v>9</v>
      </c>
      <c r="B400" s="274" t="s">
        <v>55</v>
      </c>
      <c r="C400" s="245">
        <v>23</v>
      </c>
      <c r="D400" s="246">
        <f t="shared" si="36"/>
        <v>3.898305084745763</v>
      </c>
      <c r="E400" s="246">
        <f t="shared" si="37"/>
        <v>3.9432987923218827</v>
      </c>
    </row>
    <row r="401" spans="1:5" ht="21" customHeight="1" thickBot="1">
      <c r="A401" s="228">
        <v>10</v>
      </c>
      <c r="B401" s="274" t="s">
        <v>50</v>
      </c>
      <c r="C401" s="247">
        <v>22</v>
      </c>
      <c r="D401" s="482">
        <f t="shared" si="36"/>
        <v>3.7288135593220342</v>
      </c>
      <c r="E401" s="482">
        <f t="shared" si="37"/>
        <v>3.7718510187426708</v>
      </c>
    </row>
    <row r="402" spans="1:5" ht="21" customHeight="1" thickTop="1" thickBot="1">
      <c r="A402" s="848" t="s">
        <v>126</v>
      </c>
      <c r="B402" s="848"/>
      <c r="C402" s="249">
        <f>SUM(C392:C401)</f>
        <v>416</v>
      </c>
      <c r="D402" s="654">
        <f t="shared" si="36"/>
        <v>70.508474576271183</v>
      </c>
      <c r="E402" s="654">
        <f t="shared" si="37"/>
        <v>71.322273808952318</v>
      </c>
    </row>
    <row r="403" spans="1:5" ht="21" customHeight="1" thickTop="1" thickBot="1">
      <c r="A403" s="839" t="s">
        <v>348</v>
      </c>
      <c r="B403" s="839"/>
      <c r="C403" s="249">
        <v>174</v>
      </c>
      <c r="D403" s="654">
        <f t="shared" si="36"/>
        <v>29.491525423728817</v>
      </c>
      <c r="E403" s="654">
        <f t="shared" si="37"/>
        <v>29.831912602782943</v>
      </c>
    </row>
    <row r="404" spans="1:5" ht="21" customHeight="1" thickTop="1" thickBot="1">
      <c r="A404" s="840" t="s">
        <v>376</v>
      </c>
      <c r="B404" s="840"/>
      <c r="C404" s="572">
        <f>SUM(C402:C403)</f>
        <v>590</v>
      </c>
      <c r="D404" s="558">
        <f t="shared" si="36"/>
        <v>100</v>
      </c>
      <c r="E404" s="558">
        <f t="shared" si="37"/>
        <v>101.15418641173527</v>
      </c>
    </row>
    <row r="405" spans="1:5" ht="9" customHeight="1" thickTop="1">
      <c r="A405" s="229"/>
      <c r="B405" s="229"/>
      <c r="C405" s="230"/>
      <c r="D405" s="480"/>
      <c r="E405" s="230"/>
    </row>
    <row r="406" spans="1:5" ht="15">
      <c r="A406" s="830" t="s">
        <v>509</v>
      </c>
      <c r="B406" s="830"/>
      <c r="C406" s="830"/>
      <c r="D406" s="830"/>
      <c r="E406" s="830"/>
    </row>
    <row r="407" spans="1:5" ht="3.75" customHeight="1">
      <c r="A407" s="687"/>
      <c r="B407" s="687"/>
      <c r="C407" s="687"/>
      <c r="D407" s="687"/>
      <c r="E407" s="687"/>
    </row>
    <row r="408" spans="1:5" ht="18.75" thickBot="1">
      <c r="A408" s="841" t="s">
        <v>405</v>
      </c>
      <c r="B408" s="841"/>
      <c r="C408" s="841"/>
      <c r="D408" s="841"/>
      <c r="E408" s="841"/>
    </row>
    <row r="409" spans="1:5" ht="30" customHeight="1" thickTop="1">
      <c r="A409" s="573"/>
      <c r="B409" s="574" t="s">
        <v>43</v>
      </c>
      <c r="C409" s="576" t="s">
        <v>44</v>
      </c>
      <c r="D409" s="574" t="s">
        <v>45</v>
      </c>
      <c r="E409" s="763" t="s">
        <v>579</v>
      </c>
    </row>
    <row r="410" spans="1:5" ht="21" customHeight="1">
      <c r="A410" s="243">
        <v>1</v>
      </c>
      <c r="B410" s="379" t="s">
        <v>46</v>
      </c>
      <c r="C410" s="321">
        <v>234</v>
      </c>
      <c r="D410" s="653">
        <f>C410/738*100</f>
        <v>31.707317073170731</v>
      </c>
      <c r="E410" s="653">
        <f>C410/572952*100000</f>
        <v>40.841117580530309</v>
      </c>
    </row>
    <row r="411" spans="1:5" ht="21" customHeight="1">
      <c r="A411" s="227">
        <v>2</v>
      </c>
      <c r="B411" s="378" t="s">
        <v>47</v>
      </c>
      <c r="C411" s="245">
        <v>45</v>
      </c>
      <c r="D411" s="246">
        <f>C411/738*100</f>
        <v>6.0975609756097562</v>
      </c>
      <c r="E411" s="246">
        <f t="shared" ref="E411:E422" si="38">C411/572952*100000</f>
        <v>7.8540610731789053</v>
      </c>
    </row>
    <row r="412" spans="1:5" ht="21" customHeight="1">
      <c r="A412" s="243">
        <v>3</v>
      </c>
      <c r="B412" s="650" t="s">
        <v>61</v>
      </c>
      <c r="C412" s="245">
        <v>34</v>
      </c>
      <c r="D412" s="246">
        <f t="shared" ref="D412:D422" si="39">C412/738*100</f>
        <v>4.6070460704607044</v>
      </c>
      <c r="E412" s="246">
        <f t="shared" si="38"/>
        <v>5.9341794775129504</v>
      </c>
    </row>
    <row r="413" spans="1:5" ht="21" customHeight="1">
      <c r="A413" s="227">
        <v>4</v>
      </c>
      <c r="B413" s="378" t="s">
        <v>54</v>
      </c>
      <c r="C413" s="245">
        <v>33</v>
      </c>
      <c r="D413" s="246">
        <f t="shared" si="39"/>
        <v>4.4715447154471546</v>
      </c>
      <c r="E413" s="246">
        <f t="shared" si="38"/>
        <v>5.7596447869978631</v>
      </c>
    </row>
    <row r="414" spans="1:5" ht="21" customHeight="1">
      <c r="A414" s="243">
        <v>5</v>
      </c>
      <c r="B414" s="274" t="s">
        <v>451</v>
      </c>
      <c r="C414" s="245">
        <v>38</v>
      </c>
      <c r="D414" s="246">
        <f t="shared" si="39"/>
        <v>5.1490514905149052</v>
      </c>
      <c r="E414" s="246">
        <f t="shared" si="38"/>
        <v>6.6323182395732978</v>
      </c>
    </row>
    <row r="415" spans="1:5" ht="21" customHeight="1">
      <c r="A415" s="227">
        <v>6</v>
      </c>
      <c r="B415" s="378" t="s">
        <v>128</v>
      </c>
      <c r="C415" s="245">
        <v>33</v>
      </c>
      <c r="D415" s="246">
        <f t="shared" si="39"/>
        <v>4.4715447154471546</v>
      </c>
      <c r="E415" s="246">
        <f t="shared" si="38"/>
        <v>5.7596447869978631</v>
      </c>
    </row>
    <row r="416" spans="1:5" ht="21" customHeight="1">
      <c r="A416" s="243">
        <v>7</v>
      </c>
      <c r="B416" s="650" t="s">
        <v>199</v>
      </c>
      <c r="C416" s="245">
        <v>28</v>
      </c>
      <c r="D416" s="246">
        <f t="shared" si="39"/>
        <v>3.7940379403794036</v>
      </c>
      <c r="E416" s="246">
        <f t="shared" si="38"/>
        <v>4.8869713344224293</v>
      </c>
    </row>
    <row r="417" spans="1:5" ht="21" customHeight="1">
      <c r="A417" s="227">
        <v>8</v>
      </c>
      <c r="B417" s="375" t="s">
        <v>452</v>
      </c>
      <c r="C417" s="245">
        <v>28</v>
      </c>
      <c r="D417" s="246">
        <f t="shared" si="39"/>
        <v>3.7940379403794036</v>
      </c>
      <c r="E417" s="246">
        <f t="shared" si="38"/>
        <v>4.8869713344224293</v>
      </c>
    </row>
    <row r="418" spans="1:5" ht="21" customHeight="1">
      <c r="A418" s="243">
        <v>9</v>
      </c>
      <c r="B418" s="378" t="s">
        <v>57</v>
      </c>
      <c r="C418" s="245">
        <v>25</v>
      </c>
      <c r="D418" s="246">
        <f t="shared" si="39"/>
        <v>3.3875338753387529</v>
      </c>
      <c r="E418" s="246">
        <f t="shared" si="38"/>
        <v>4.3633672628771691</v>
      </c>
    </row>
    <row r="419" spans="1:5" ht="21" customHeight="1" thickBot="1">
      <c r="A419" s="228">
        <v>10</v>
      </c>
      <c r="B419" s="650" t="s">
        <v>78</v>
      </c>
      <c r="C419" s="244">
        <v>25</v>
      </c>
      <c r="D419" s="482">
        <f t="shared" si="39"/>
        <v>3.3875338753387529</v>
      </c>
      <c r="E419" s="482">
        <f t="shared" si="38"/>
        <v>4.3633672628771691</v>
      </c>
    </row>
    <row r="420" spans="1:5" ht="21" customHeight="1" thickTop="1" thickBot="1">
      <c r="A420" s="848" t="s">
        <v>126</v>
      </c>
      <c r="B420" s="848"/>
      <c r="C420" s="280">
        <f>SUM(C410:C419)</f>
        <v>523</v>
      </c>
      <c r="D420" s="654">
        <f t="shared" si="39"/>
        <v>70.867208672086718</v>
      </c>
      <c r="E420" s="654">
        <f t="shared" si="38"/>
        <v>91.281643139390383</v>
      </c>
    </row>
    <row r="421" spans="1:5" ht="21" customHeight="1" thickTop="1" thickBot="1">
      <c r="A421" s="839" t="s">
        <v>348</v>
      </c>
      <c r="B421" s="839"/>
      <c r="C421" s="280">
        <v>215</v>
      </c>
      <c r="D421" s="654">
        <f t="shared" si="39"/>
        <v>29.132791327913278</v>
      </c>
      <c r="E421" s="654">
        <f t="shared" si="38"/>
        <v>37.524958460743662</v>
      </c>
    </row>
    <row r="422" spans="1:5" ht="21" customHeight="1" thickTop="1" thickBot="1">
      <c r="A422" s="840" t="s">
        <v>536</v>
      </c>
      <c r="B422" s="840"/>
      <c r="C422" s="557">
        <f>SUM(C420:C421)</f>
        <v>738</v>
      </c>
      <c r="D422" s="558">
        <f t="shared" si="39"/>
        <v>100</v>
      </c>
      <c r="E422" s="558">
        <f t="shared" si="38"/>
        <v>128.80660160013406</v>
      </c>
    </row>
    <row r="423" spans="1:5" ht="27" customHeight="1" thickTop="1" thickBot="1">
      <c r="A423" s="830" t="s">
        <v>510</v>
      </c>
      <c r="B423" s="830"/>
      <c r="C423" s="830"/>
      <c r="D423" s="830"/>
      <c r="E423" s="830"/>
    </row>
    <row r="424" spans="1:5" ht="23.25" customHeight="1" thickTop="1" thickBot="1">
      <c r="A424" s="863" t="s">
        <v>406</v>
      </c>
      <c r="B424" s="863"/>
      <c r="C424" s="682">
        <f>C422+C404</f>
        <v>1328</v>
      </c>
      <c r="D424" s="683">
        <f>C424/1328*100</f>
        <v>100</v>
      </c>
      <c r="E424" s="683">
        <f>C424/1156220*100000</f>
        <v>114.85703412845307</v>
      </c>
    </row>
    <row r="425" spans="1:5" ht="12.75" customHeight="1" thickTop="1">
      <c r="A425" s="684"/>
      <c r="B425" s="684"/>
      <c r="C425" s="685"/>
      <c r="D425" s="686"/>
      <c r="E425" s="686"/>
    </row>
    <row r="426" spans="1:5" ht="15">
      <c r="A426" s="830" t="s">
        <v>511</v>
      </c>
      <c r="B426" s="830"/>
      <c r="C426" s="830"/>
      <c r="D426" s="830"/>
      <c r="E426" s="830"/>
    </row>
    <row r="427" spans="1:5" ht="8.25" customHeight="1">
      <c r="A427" s="687"/>
      <c r="B427" s="687"/>
      <c r="C427" s="687"/>
      <c r="D427" s="687"/>
      <c r="E427" s="687"/>
    </row>
    <row r="428" spans="1:5">
      <c r="A428" s="815" t="s">
        <v>227</v>
      </c>
      <c r="B428" s="815"/>
      <c r="C428" s="815"/>
      <c r="D428" s="815"/>
      <c r="E428" s="815"/>
    </row>
    <row r="429" spans="1:5" ht="9.75" customHeight="1">
      <c r="A429" s="235"/>
      <c r="B429" s="235"/>
      <c r="C429" s="236"/>
      <c r="D429" s="237"/>
      <c r="E429" s="237"/>
    </row>
    <row r="430" spans="1:5" ht="17.25" customHeight="1">
      <c r="A430" s="778" t="s">
        <v>132</v>
      </c>
      <c r="B430" s="778"/>
      <c r="C430" s="696"/>
      <c r="D430" s="696"/>
      <c r="E430" s="697">
        <v>81</v>
      </c>
    </row>
    <row r="431" spans="1:5" ht="33.75" customHeight="1">
      <c r="A431" s="847" t="s">
        <v>589</v>
      </c>
      <c r="B431" s="847"/>
      <c r="C431" s="847"/>
      <c r="D431" s="847"/>
      <c r="E431" s="847"/>
    </row>
    <row r="432" spans="1:5" ht="15.75">
      <c r="A432" s="844" t="s">
        <v>378</v>
      </c>
      <c r="B432" s="844"/>
      <c r="C432" s="268"/>
      <c r="D432" s="268"/>
      <c r="E432" s="268"/>
    </row>
    <row r="433" spans="1:5" ht="18.75" thickBot="1">
      <c r="A433" s="841" t="s">
        <v>407</v>
      </c>
      <c r="B433" s="841"/>
      <c r="C433" s="841"/>
      <c r="D433" s="841"/>
      <c r="E433" s="841"/>
    </row>
    <row r="434" spans="1:5" ht="30" customHeight="1" thickTop="1">
      <c r="A434" s="573"/>
      <c r="B434" s="574" t="s">
        <v>43</v>
      </c>
      <c r="C434" s="574" t="s">
        <v>44</v>
      </c>
      <c r="D434" s="574" t="s">
        <v>45</v>
      </c>
      <c r="E434" s="763" t="s">
        <v>579</v>
      </c>
    </row>
    <row r="435" spans="1:5" ht="21" customHeight="1">
      <c r="A435" s="243">
        <v>1</v>
      </c>
      <c r="B435" s="651" t="s">
        <v>54</v>
      </c>
      <c r="C435" s="244">
        <v>48</v>
      </c>
      <c r="D435" s="653">
        <f>C435/370*100</f>
        <v>12.972972972972974</v>
      </c>
      <c r="E435" s="653">
        <f>C435/660337*100000</f>
        <v>7.2690156692719015</v>
      </c>
    </row>
    <row r="436" spans="1:5" ht="21" customHeight="1">
      <c r="A436" s="227">
        <v>2</v>
      </c>
      <c r="B436" s="378" t="s">
        <v>47</v>
      </c>
      <c r="C436" s="245">
        <v>45</v>
      </c>
      <c r="D436" s="246">
        <f t="shared" ref="D436:D447" si="40">C436/370*100</f>
        <v>12.162162162162163</v>
      </c>
      <c r="E436" s="246">
        <f t="shared" ref="E436:E447" si="41">C436/660337*100000</f>
        <v>6.8147021899424081</v>
      </c>
    </row>
    <row r="437" spans="1:5" ht="21" customHeight="1">
      <c r="A437" s="243">
        <v>3</v>
      </c>
      <c r="B437" s="722" t="s">
        <v>450</v>
      </c>
      <c r="C437" s="245">
        <v>34</v>
      </c>
      <c r="D437" s="246">
        <f t="shared" si="40"/>
        <v>9.1891891891891895</v>
      </c>
      <c r="E437" s="246">
        <f t="shared" si="41"/>
        <v>5.1488860990675969</v>
      </c>
    </row>
    <row r="438" spans="1:5" ht="21" customHeight="1">
      <c r="A438" s="227">
        <v>4</v>
      </c>
      <c r="B438" s="375" t="s">
        <v>452</v>
      </c>
      <c r="C438" s="245">
        <v>29</v>
      </c>
      <c r="D438" s="246">
        <f t="shared" si="40"/>
        <v>7.8378378378378386</v>
      </c>
      <c r="E438" s="246">
        <f t="shared" si="41"/>
        <v>4.3916969668517742</v>
      </c>
    </row>
    <row r="439" spans="1:5" ht="21" customHeight="1">
      <c r="A439" s="243">
        <v>5</v>
      </c>
      <c r="B439" s="274" t="s">
        <v>451</v>
      </c>
      <c r="C439" s="245">
        <v>28</v>
      </c>
      <c r="D439" s="246">
        <f t="shared" si="40"/>
        <v>7.5675675675675684</v>
      </c>
      <c r="E439" s="246">
        <f t="shared" si="41"/>
        <v>4.2402591404086092</v>
      </c>
    </row>
    <row r="440" spans="1:5" ht="21" customHeight="1">
      <c r="A440" s="227">
        <v>6</v>
      </c>
      <c r="B440" s="378" t="s">
        <v>128</v>
      </c>
      <c r="C440" s="245">
        <v>26</v>
      </c>
      <c r="D440" s="246">
        <f t="shared" si="40"/>
        <v>7.0270270270270272</v>
      </c>
      <c r="E440" s="246">
        <f t="shared" si="41"/>
        <v>3.9373834875222804</v>
      </c>
    </row>
    <row r="441" spans="1:5" ht="21" customHeight="1">
      <c r="A441" s="243">
        <v>7</v>
      </c>
      <c r="B441" s="378" t="s">
        <v>59</v>
      </c>
      <c r="C441" s="245">
        <v>24</v>
      </c>
      <c r="D441" s="246">
        <f t="shared" si="40"/>
        <v>6.4864864864864868</v>
      </c>
      <c r="E441" s="246">
        <f t="shared" si="41"/>
        <v>3.6345078346359507</v>
      </c>
    </row>
    <row r="442" spans="1:5" ht="21" customHeight="1">
      <c r="A442" s="227">
        <v>8</v>
      </c>
      <c r="B442" s="274" t="s">
        <v>57</v>
      </c>
      <c r="C442" s="245">
        <v>15</v>
      </c>
      <c r="D442" s="246">
        <f t="shared" si="40"/>
        <v>4.0540540540540544</v>
      </c>
      <c r="E442" s="246">
        <f t="shared" si="41"/>
        <v>2.2715673966474692</v>
      </c>
    </row>
    <row r="443" spans="1:5" ht="21" customHeight="1">
      <c r="A443" s="243">
        <v>9</v>
      </c>
      <c r="B443" s="274" t="s">
        <v>55</v>
      </c>
      <c r="C443" s="245">
        <v>14</v>
      </c>
      <c r="D443" s="246">
        <f t="shared" si="40"/>
        <v>3.7837837837837842</v>
      </c>
      <c r="E443" s="246">
        <f t="shared" si="41"/>
        <v>2.1201295702043046</v>
      </c>
    </row>
    <row r="444" spans="1:5" ht="21" customHeight="1" thickBot="1">
      <c r="A444" s="228">
        <v>10</v>
      </c>
      <c r="B444" s="274" t="s">
        <v>51</v>
      </c>
      <c r="C444" s="247">
        <v>14</v>
      </c>
      <c r="D444" s="482">
        <f t="shared" si="40"/>
        <v>3.7837837837837842</v>
      </c>
      <c r="E444" s="482">
        <f t="shared" si="41"/>
        <v>2.1201295702043046</v>
      </c>
    </row>
    <row r="445" spans="1:5" ht="21" customHeight="1" thickTop="1" thickBot="1">
      <c r="A445" s="848" t="s">
        <v>126</v>
      </c>
      <c r="B445" s="848"/>
      <c r="C445" s="249">
        <f>SUM(C435:C444)</f>
        <v>277</v>
      </c>
      <c r="D445" s="654">
        <f t="shared" si="40"/>
        <v>74.86486486486487</v>
      </c>
      <c r="E445" s="654">
        <f t="shared" si="41"/>
        <v>41.948277924756596</v>
      </c>
    </row>
    <row r="446" spans="1:5" ht="21" customHeight="1" thickTop="1" thickBot="1">
      <c r="A446" s="839" t="s">
        <v>348</v>
      </c>
      <c r="B446" s="839"/>
      <c r="C446" s="249">
        <v>93</v>
      </c>
      <c r="D446" s="654">
        <f t="shared" si="40"/>
        <v>25.135135135135133</v>
      </c>
      <c r="E446" s="654">
        <f t="shared" si="41"/>
        <v>14.08371785921431</v>
      </c>
    </row>
    <row r="447" spans="1:5" ht="21" customHeight="1" thickTop="1" thickBot="1">
      <c r="A447" s="840" t="s">
        <v>376</v>
      </c>
      <c r="B447" s="840"/>
      <c r="C447" s="572">
        <f>SUM(C445:C446)</f>
        <v>370</v>
      </c>
      <c r="D447" s="558">
        <f t="shared" si="40"/>
        <v>100</v>
      </c>
      <c r="E447" s="558">
        <f t="shared" si="41"/>
        <v>56.031995783970913</v>
      </c>
    </row>
    <row r="448" spans="1:5" ht="9" customHeight="1" thickTop="1">
      <c r="A448" s="229"/>
      <c r="B448" s="229"/>
      <c r="C448" s="230"/>
      <c r="D448" s="480"/>
      <c r="E448" s="230"/>
    </row>
    <row r="449" spans="1:5" ht="15">
      <c r="A449" s="830" t="s">
        <v>512</v>
      </c>
      <c r="B449" s="830"/>
      <c r="C449" s="830"/>
      <c r="D449" s="830"/>
      <c r="E449" s="830"/>
    </row>
    <row r="450" spans="1:5" ht="3.75" customHeight="1">
      <c r="A450" s="687"/>
      <c r="B450" s="687"/>
      <c r="C450" s="687"/>
      <c r="D450" s="687"/>
      <c r="E450" s="687"/>
    </row>
    <row r="451" spans="1:5" ht="18.75" thickBot="1">
      <c r="A451" s="841" t="s">
        <v>408</v>
      </c>
      <c r="B451" s="841"/>
      <c r="C451" s="841"/>
      <c r="D451" s="841"/>
      <c r="E451" s="841"/>
    </row>
    <row r="452" spans="1:5" ht="30" customHeight="1" thickTop="1">
      <c r="A452" s="573"/>
      <c r="B452" s="574" t="s">
        <v>43</v>
      </c>
      <c r="C452" s="576" t="s">
        <v>44</v>
      </c>
      <c r="D452" s="574" t="s">
        <v>45</v>
      </c>
      <c r="E452" s="763" t="s">
        <v>579</v>
      </c>
    </row>
    <row r="453" spans="1:5" ht="21" customHeight="1">
      <c r="A453" s="243">
        <v>1</v>
      </c>
      <c r="B453" s="379" t="s">
        <v>46</v>
      </c>
      <c r="C453" s="321">
        <v>143</v>
      </c>
      <c r="D453" s="653">
        <f>C453/482*100</f>
        <v>29.668049792531122</v>
      </c>
      <c r="E453" s="653">
        <f>C453/647696*100000</f>
        <v>22.0782589362911</v>
      </c>
    </row>
    <row r="454" spans="1:5" ht="21" customHeight="1">
      <c r="A454" s="227">
        <v>2</v>
      </c>
      <c r="B454" s="722" t="s">
        <v>450</v>
      </c>
      <c r="C454" s="245">
        <v>33</v>
      </c>
      <c r="D454" s="246">
        <f t="shared" ref="D454:D465" si="42">C454/482*100</f>
        <v>6.8464730290456437</v>
      </c>
      <c r="E454" s="246">
        <f t="shared" ref="E454:E465" si="43">C454/647696*100000</f>
        <v>5.0949828314517926</v>
      </c>
    </row>
    <row r="455" spans="1:5" ht="21" customHeight="1">
      <c r="A455" s="243">
        <v>3</v>
      </c>
      <c r="B455" s="378" t="s">
        <v>47</v>
      </c>
      <c r="C455" s="245">
        <v>33</v>
      </c>
      <c r="D455" s="246">
        <f t="shared" si="42"/>
        <v>6.8464730290456437</v>
      </c>
      <c r="E455" s="246">
        <f t="shared" si="43"/>
        <v>5.0949828314517926</v>
      </c>
    </row>
    <row r="456" spans="1:5" ht="21" customHeight="1">
      <c r="A456" s="227">
        <v>4</v>
      </c>
      <c r="B456" s="650" t="s">
        <v>78</v>
      </c>
      <c r="C456" s="245">
        <v>30</v>
      </c>
      <c r="D456" s="246">
        <f t="shared" si="42"/>
        <v>6.2240663900414939</v>
      </c>
      <c r="E456" s="246">
        <f t="shared" si="43"/>
        <v>4.6318025740470841</v>
      </c>
    </row>
    <row r="457" spans="1:5" ht="21" customHeight="1">
      <c r="A457" s="243">
        <v>5</v>
      </c>
      <c r="B457" s="274" t="s">
        <v>451</v>
      </c>
      <c r="C457" s="245">
        <v>26</v>
      </c>
      <c r="D457" s="246">
        <f t="shared" si="42"/>
        <v>5.394190871369295</v>
      </c>
      <c r="E457" s="246">
        <f t="shared" si="43"/>
        <v>4.0142288975074729</v>
      </c>
    </row>
    <row r="458" spans="1:5" ht="21" customHeight="1">
      <c r="A458" s="227">
        <v>6</v>
      </c>
      <c r="B458" s="378" t="s">
        <v>54</v>
      </c>
      <c r="C458" s="245">
        <v>24</v>
      </c>
      <c r="D458" s="246">
        <f t="shared" si="42"/>
        <v>4.9792531120331951</v>
      </c>
      <c r="E458" s="246">
        <f t="shared" si="43"/>
        <v>3.7054420592376669</v>
      </c>
    </row>
    <row r="459" spans="1:5" ht="21" customHeight="1">
      <c r="A459" s="243">
        <v>7</v>
      </c>
      <c r="B459" s="650" t="s">
        <v>61</v>
      </c>
      <c r="C459" s="245">
        <v>21</v>
      </c>
      <c r="D459" s="246">
        <f t="shared" si="42"/>
        <v>4.3568464730290453</v>
      </c>
      <c r="E459" s="246">
        <f t="shared" si="43"/>
        <v>3.2422618018329588</v>
      </c>
    </row>
    <row r="460" spans="1:5" ht="21" customHeight="1">
      <c r="A460" s="227">
        <v>8</v>
      </c>
      <c r="B460" s="378" t="s">
        <v>128</v>
      </c>
      <c r="C460" s="245">
        <v>20</v>
      </c>
      <c r="D460" s="246">
        <f t="shared" si="42"/>
        <v>4.1493775933609953</v>
      </c>
      <c r="E460" s="246">
        <f t="shared" si="43"/>
        <v>3.0878683826980562</v>
      </c>
    </row>
    <row r="461" spans="1:5" ht="21" customHeight="1">
      <c r="A461" s="243">
        <v>9</v>
      </c>
      <c r="B461" s="378" t="s">
        <v>57</v>
      </c>
      <c r="C461" s="245">
        <v>19</v>
      </c>
      <c r="D461" s="246">
        <f t="shared" si="42"/>
        <v>3.9419087136929458</v>
      </c>
      <c r="E461" s="246">
        <f t="shared" si="43"/>
        <v>2.9334749635631532</v>
      </c>
    </row>
    <row r="462" spans="1:5" ht="21" customHeight="1" thickBot="1">
      <c r="A462" s="228">
        <v>10</v>
      </c>
      <c r="B462" s="650" t="s">
        <v>69</v>
      </c>
      <c r="C462" s="244">
        <v>15</v>
      </c>
      <c r="D462" s="482">
        <f t="shared" si="42"/>
        <v>3.1120331950207469</v>
      </c>
      <c r="E462" s="482">
        <f t="shared" si="43"/>
        <v>2.315901287023542</v>
      </c>
    </row>
    <row r="463" spans="1:5" ht="21" customHeight="1" thickTop="1" thickBot="1">
      <c r="A463" s="848" t="s">
        <v>126</v>
      </c>
      <c r="B463" s="848"/>
      <c r="C463" s="280">
        <f>SUM(C453:C462)</f>
        <v>364</v>
      </c>
      <c r="D463" s="654">
        <f t="shared" si="42"/>
        <v>75.518672199170126</v>
      </c>
      <c r="E463" s="654">
        <f t="shared" si="43"/>
        <v>56.199204565104615</v>
      </c>
    </row>
    <row r="464" spans="1:5" ht="21" customHeight="1" thickTop="1" thickBot="1">
      <c r="A464" s="839" t="s">
        <v>348</v>
      </c>
      <c r="B464" s="839"/>
      <c r="C464" s="280">
        <v>118</v>
      </c>
      <c r="D464" s="654">
        <f t="shared" si="42"/>
        <v>24.481327800829874</v>
      </c>
      <c r="E464" s="654">
        <f t="shared" si="43"/>
        <v>18.218423457918529</v>
      </c>
    </row>
    <row r="465" spans="1:5" ht="21" customHeight="1" thickTop="1" thickBot="1">
      <c r="A465" s="840" t="s">
        <v>536</v>
      </c>
      <c r="B465" s="840"/>
      <c r="C465" s="557">
        <f>SUM(C463:C464)</f>
        <v>482</v>
      </c>
      <c r="D465" s="558">
        <f t="shared" si="42"/>
        <v>100</v>
      </c>
      <c r="E465" s="558">
        <f t="shared" si="43"/>
        <v>74.417628023023141</v>
      </c>
    </row>
    <row r="466" spans="1:5" ht="27" customHeight="1" thickTop="1" thickBot="1">
      <c r="A466" s="830" t="s">
        <v>513</v>
      </c>
      <c r="B466" s="830"/>
      <c r="C466" s="830"/>
      <c r="D466" s="830"/>
      <c r="E466" s="830"/>
    </row>
    <row r="467" spans="1:5" ht="23.25" customHeight="1" thickTop="1" thickBot="1">
      <c r="A467" s="863" t="s">
        <v>409</v>
      </c>
      <c r="B467" s="863"/>
      <c r="C467" s="682">
        <f>C447+C465</f>
        <v>852</v>
      </c>
      <c r="D467" s="683">
        <f>C467/C467*100</f>
        <v>100</v>
      </c>
      <c r="E467" s="683">
        <f>C467/1308033*100000</f>
        <v>65.135971340172617</v>
      </c>
    </row>
    <row r="468" spans="1:5" ht="12.75" customHeight="1" thickTop="1">
      <c r="A468" s="684"/>
      <c r="B468" s="684"/>
      <c r="C468" s="685"/>
      <c r="D468" s="686"/>
      <c r="E468" s="686"/>
    </row>
    <row r="469" spans="1:5" ht="15">
      <c r="A469" s="830" t="s">
        <v>514</v>
      </c>
      <c r="B469" s="830"/>
      <c r="C469" s="830"/>
      <c r="D469" s="830"/>
      <c r="E469" s="830"/>
    </row>
    <row r="470" spans="1:5" ht="8.25" customHeight="1">
      <c r="A470" s="687"/>
      <c r="B470" s="687"/>
      <c r="C470" s="687"/>
      <c r="D470" s="687"/>
      <c r="E470" s="687"/>
    </row>
    <row r="471" spans="1:5">
      <c r="A471" s="815" t="s">
        <v>227</v>
      </c>
      <c r="B471" s="815"/>
      <c r="C471" s="815"/>
      <c r="D471" s="815"/>
      <c r="E471" s="815"/>
    </row>
    <row r="472" spans="1:5" ht="9.75" customHeight="1">
      <c r="A472" s="235"/>
      <c r="B472" s="235"/>
      <c r="C472" s="236"/>
      <c r="D472" s="237"/>
      <c r="E472" s="237"/>
    </row>
    <row r="473" spans="1:5" ht="17.25" customHeight="1">
      <c r="A473" s="778" t="s">
        <v>132</v>
      </c>
      <c r="B473" s="778"/>
      <c r="C473" s="696"/>
      <c r="D473" s="696"/>
      <c r="E473" s="697">
        <v>82</v>
      </c>
    </row>
    <row r="474" spans="1:5" ht="33.75" customHeight="1">
      <c r="A474" s="847" t="s">
        <v>589</v>
      </c>
      <c r="B474" s="847"/>
      <c r="C474" s="847"/>
      <c r="D474" s="847"/>
      <c r="E474" s="847"/>
    </row>
    <row r="475" spans="1:5" ht="15.75">
      <c r="A475" s="844" t="s">
        <v>378</v>
      </c>
      <c r="B475" s="844"/>
      <c r="C475" s="268"/>
      <c r="D475" s="268"/>
      <c r="E475" s="268"/>
    </row>
    <row r="476" spans="1:5" ht="18.75" thickBot="1">
      <c r="A476" s="841" t="s">
        <v>410</v>
      </c>
      <c r="B476" s="841"/>
      <c r="C476" s="841"/>
      <c r="D476" s="841"/>
      <c r="E476" s="841"/>
    </row>
    <row r="477" spans="1:5" ht="30" customHeight="1" thickTop="1">
      <c r="A477" s="573"/>
      <c r="B477" s="574" t="s">
        <v>43</v>
      </c>
      <c r="C477" s="574" t="s">
        <v>44</v>
      </c>
      <c r="D477" s="574" t="s">
        <v>45</v>
      </c>
      <c r="E477" s="763" t="s">
        <v>579</v>
      </c>
    </row>
    <row r="478" spans="1:5" ht="21" customHeight="1">
      <c r="A478" s="243">
        <v>1</v>
      </c>
      <c r="B478" s="722" t="s">
        <v>450</v>
      </c>
      <c r="C478" s="244">
        <v>25</v>
      </c>
      <c r="D478" s="653">
        <f>C478/237*100</f>
        <v>10.548523206751055</v>
      </c>
      <c r="E478" s="653">
        <f>C478/764489*100000</f>
        <v>3.2701582364167439</v>
      </c>
    </row>
    <row r="479" spans="1:5" ht="21" customHeight="1">
      <c r="A479" s="227">
        <v>2</v>
      </c>
      <c r="B479" s="378" t="s">
        <v>59</v>
      </c>
      <c r="C479" s="245">
        <v>22</v>
      </c>
      <c r="D479" s="246">
        <f t="shared" ref="D479:D490" si="44">C479/237*100</f>
        <v>9.2827004219409286</v>
      </c>
      <c r="E479" s="246">
        <f t="shared" ref="E479:E490" si="45">C479/764489*100000</f>
        <v>2.8777392480467343</v>
      </c>
    </row>
    <row r="480" spans="1:5" ht="21" customHeight="1">
      <c r="A480" s="243">
        <v>3</v>
      </c>
      <c r="B480" s="375" t="s">
        <v>452</v>
      </c>
      <c r="C480" s="245">
        <v>22</v>
      </c>
      <c r="D480" s="246">
        <f t="shared" si="44"/>
        <v>9.2827004219409286</v>
      </c>
      <c r="E480" s="246">
        <f t="shared" si="45"/>
        <v>2.8777392480467343</v>
      </c>
    </row>
    <row r="481" spans="1:5" ht="21" customHeight="1">
      <c r="A481" s="227">
        <v>4</v>
      </c>
      <c r="B481" s="378" t="s">
        <v>47</v>
      </c>
      <c r="C481" s="245">
        <v>20</v>
      </c>
      <c r="D481" s="246">
        <f t="shared" si="44"/>
        <v>8.4388185654008439</v>
      </c>
      <c r="E481" s="246">
        <f t="shared" si="45"/>
        <v>2.6161265891333949</v>
      </c>
    </row>
    <row r="482" spans="1:5" ht="21" customHeight="1">
      <c r="A482" s="243">
        <v>5</v>
      </c>
      <c r="B482" s="378" t="s">
        <v>128</v>
      </c>
      <c r="C482" s="245">
        <v>13</v>
      </c>
      <c r="D482" s="246">
        <f t="shared" si="44"/>
        <v>5.485232067510549</v>
      </c>
      <c r="E482" s="246">
        <f t="shared" si="45"/>
        <v>1.7004822829367066</v>
      </c>
    </row>
    <row r="483" spans="1:5" ht="21" customHeight="1">
      <c r="A483" s="227">
        <v>6</v>
      </c>
      <c r="B483" s="651" t="s">
        <v>54</v>
      </c>
      <c r="C483" s="245">
        <v>12</v>
      </c>
      <c r="D483" s="246">
        <f t="shared" si="44"/>
        <v>5.0632911392405067</v>
      </c>
      <c r="E483" s="246">
        <f t="shared" si="45"/>
        <v>1.5696759534800371</v>
      </c>
    </row>
    <row r="484" spans="1:5" ht="21" customHeight="1">
      <c r="A484" s="243">
        <v>7</v>
      </c>
      <c r="B484" s="274" t="s">
        <v>50</v>
      </c>
      <c r="C484" s="245">
        <v>11</v>
      </c>
      <c r="D484" s="246">
        <f t="shared" si="44"/>
        <v>4.6413502109704643</v>
      </c>
      <c r="E484" s="246">
        <f t="shared" si="45"/>
        <v>1.4388696240233672</v>
      </c>
    </row>
    <row r="485" spans="1:5" ht="21" customHeight="1">
      <c r="A485" s="227">
        <v>8</v>
      </c>
      <c r="B485" s="274" t="s">
        <v>55</v>
      </c>
      <c r="C485" s="245">
        <v>11</v>
      </c>
      <c r="D485" s="246">
        <f t="shared" si="44"/>
        <v>4.6413502109704643</v>
      </c>
      <c r="E485" s="246">
        <f t="shared" si="45"/>
        <v>1.4388696240233672</v>
      </c>
    </row>
    <row r="486" spans="1:5" ht="21" customHeight="1">
      <c r="A486" s="243">
        <v>9</v>
      </c>
      <c r="B486" s="274" t="s">
        <v>51</v>
      </c>
      <c r="C486" s="245">
        <v>9</v>
      </c>
      <c r="D486" s="246">
        <f t="shared" si="44"/>
        <v>3.79746835443038</v>
      </c>
      <c r="E486" s="246">
        <f t="shared" si="45"/>
        <v>1.1772569651100278</v>
      </c>
    </row>
    <row r="487" spans="1:5" ht="21" customHeight="1" thickBot="1">
      <c r="A487" s="228">
        <v>10</v>
      </c>
      <c r="B487" s="274" t="s">
        <v>57</v>
      </c>
      <c r="C487" s="247">
        <v>8</v>
      </c>
      <c r="D487" s="482">
        <f t="shared" si="44"/>
        <v>3.3755274261603372</v>
      </c>
      <c r="E487" s="482">
        <f t="shared" si="45"/>
        <v>1.0464506356533581</v>
      </c>
    </row>
    <row r="488" spans="1:5" ht="21" customHeight="1" thickTop="1" thickBot="1">
      <c r="A488" s="848" t="s">
        <v>126</v>
      </c>
      <c r="B488" s="848"/>
      <c r="C488" s="249">
        <f>SUM(C478:C487)</f>
        <v>153</v>
      </c>
      <c r="D488" s="654">
        <f t="shared" si="44"/>
        <v>64.556962025316452</v>
      </c>
      <c r="E488" s="654">
        <f t="shared" si="45"/>
        <v>20.013368406870473</v>
      </c>
    </row>
    <row r="489" spans="1:5" ht="21" customHeight="1" thickTop="1" thickBot="1">
      <c r="A489" s="839" t="s">
        <v>348</v>
      </c>
      <c r="B489" s="839"/>
      <c r="C489" s="249">
        <v>84</v>
      </c>
      <c r="D489" s="654">
        <f t="shared" si="44"/>
        <v>35.443037974683541</v>
      </c>
      <c r="E489" s="654">
        <f t="shared" si="45"/>
        <v>10.987731674360258</v>
      </c>
    </row>
    <row r="490" spans="1:5" ht="21" customHeight="1" thickTop="1" thickBot="1">
      <c r="A490" s="840" t="s">
        <v>376</v>
      </c>
      <c r="B490" s="840"/>
      <c r="C490" s="572">
        <f>SUM(C488:C489)</f>
        <v>237</v>
      </c>
      <c r="D490" s="558">
        <f t="shared" si="44"/>
        <v>100</v>
      </c>
      <c r="E490" s="558">
        <f t="shared" si="45"/>
        <v>31.001100081230732</v>
      </c>
    </row>
    <row r="491" spans="1:5" ht="9" customHeight="1" thickTop="1">
      <c r="A491" s="229"/>
      <c r="B491" s="229"/>
      <c r="C491" s="230"/>
      <c r="D491" s="480"/>
      <c r="E491" s="230"/>
    </row>
    <row r="492" spans="1:5" ht="15">
      <c r="A492" s="830" t="s">
        <v>515</v>
      </c>
      <c r="B492" s="830"/>
      <c r="C492" s="830"/>
      <c r="D492" s="830"/>
      <c r="E492" s="830"/>
    </row>
    <row r="493" spans="1:5" ht="3.75" customHeight="1">
      <c r="A493" s="687"/>
      <c r="B493" s="687"/>
      <c r="C493" s="687"/>
      <c r="D493" s="687"/>
      <c r="E493" s="687"/>
    </row>
    <row r="494" spans="1:5" ht="18.75" thickBot="1">
      <c r="A494" s="841" t="s">
        <v>411</v>
      </c>
      <c r="B494" s="841"/>
      <c r="C494" s="841"/>
      <c r="D494" s="841"/>
      <c r="E494" s="841"/>
    </row>
    <row r="495" spans="1:5" ht="30" customHeight="1" thickTop="1">
      <c r="A495" s="573"/>
      <c r="B495" s="574" t="s">
        <v>43</v>
      </c>
      <c r="C495" s="576" t="s">
        <v>44</v>
      </c>
      <c r="D495" s="574" t="s">
        <v>45</v>
      </c>
      <c r="E495" s="763" t="s">
        <v>579</v>
      </c>
    </row>
    <row r="496" spans="1:5" ht="21" customHeight="1">
      <c r="A496" s="243">
        <v>1</v>
      </c>
      <c r="B496" s="379" t="s">
        <v>46</v>
      </c>
      <c r="C496" s="321">
        <v>128</v>
      </c>
      <c r="D496" s="653">
        <f>C496/303*100</f>
        <v>42.244224422442244</v>
      </c>
      <c r="E496" s="653">
        <f>C496/748952*100000</f>
        <v>17.0905478588748</v>
      </c>
    </row>
    <row r="497" spans="1:5" ht="21" customHeight="1">
      <c r="A497" s="227">
        <v>2</v>
      </c>
      <c r="B497" s="650" t="s">
        <v>78</v>
      </c>
      <c r="C497" s="245">
        <v>26</v>
      </c>
      <c r="D497" s="246">
        <f t="shared" ref="D497:D508" si="46">C497/303*100</f>
        <v>8.5808580858085808</v>
      </c>
      <c r="E497" s="246">
        <f t="shared" ref="E497:E508" si="47">C497/748952*100000</f>
        <v>3.4715175338339437</v>
      </c>
    </row>
    <row r="498" spans="1:5" ht="21" customHeight="1">
      <c r="A498" s="243">
        <v>3</v>
      </c>
      <c r="B498" s="378" t="s">
        <v>128</v>
      </c>
      <c r="C498" s="245">
        <v>15</v>
      </c>
      <c r="D498" s="246">
        <f t="shared" si="46"/>
        <v>4.9504950495049505</v>
      </c>
      <c r="E498" s="246">
        <f t="shared" si="47"/>
        <v>2.002798577211891</v>
      </c>
    </row>
    <row r="499" spans="1:5" ht="21" customHeight="1">
      <c r="A499" s="227">
        <v>4</v>
      </c>
      <c r="B499" s="722" t="s">
        <v>450</v>
      </c>
      <c r="C499" s="245">
        <v>13</v>
      </c>
      <c r="D499" s="246">
        <f t="shared" si="46"/>
        <v>4.2904290429042904</v>
      </c>
      <c r="E499" s="246">
        <f t="shared" si="47"/>
        <v>1.7357587669169718</v>
      </c>
    </row>
    <row r="500" spans="1:5" ht="21" customHeight="1">
      <c r="A500" s="243">
        <v>5</v>
      </c>
      <c r="B500" s="650" t="s">
        <v>61</v>
      </c>
      <c r="C500" s="245">
        <v>12</v>
      </c>
      <c r="D500" s="246">
        <f t="shared" si="46"/>
        <v>3.9603960396039604</v>
      </c>
      <c r="E500" s="246">
        <f t="shared" si="47"/>
        <v>1.6022388617695127</v>
      </c>
    </row>
    <row r="501" spans="1:5" ht="21" customHeight="1">
      <c r="A501" s="227">
        <v>6</v>
      </c>
      <c r="B501" s="378" t="s">
        <v>57</v>
      </c>
      <c r="C501" s="245">
        <v>10</v>
      </c>
      <c r="D501" s="246">
        <f t="shared" si="46"/>
        <v>3.3003300330032999</v>
      </c>
      <c r="E501" s="246">
        <f t="shared" si="47"/>
        <v>1.3351990514745937</v>
      </c>
    </row>
    <row r="502" spans="1:5" ht="21" customHeight="1">
      <c r="A502" s="243">
        <v>7</v>
      </c>
      <c r="B502" s="375" t="s">
        <v>452</v>
      </c>
      <c r="C502" s="245">
        <v>10</v>
      </c>
      <c r="D502" s="246">
        <f t="shared" si="46"/>
        <v>3.3003300330032999</v>
      </c>
      <c r="E502" s="246">
        <f t="shared" si="47"/>
        <v>1.3351990514745937</v>
      </c>
    </row>
    <row r="503" spans="1:5" ht="21" customHeight="1">
      <c r="A503" s="227">
        <v>8</v>
      </c>
      <c r="B503" s="650" t="s">
        <v>199</v>
      </c>
      <c r="C503" s="245">
        <v>9</v>
      </c>
      <c r="D503" s="246">
        <f t="shared" si="46"/>
        <v>2.9702970297029703</v>
      </c>
      <c r="E503" s="246">
        <f t="shared" si="47"/>
        <v>1.2016791463271346</v>
      </c>
    </row>
    <row r="504" spans="1:5" ht="21" customHeight="1">
      <c r="A504" s="243">
        <v>9</v>
      </c>
      <c r="B504" s="378" t="s">
        <v>50</v>
      </c>
      <c r="C504" s="245">
        <v>8</v>
      </c>
      <c r="D504" s="246">
        <f t="shared" si="46"/>
        <v>2.6402640264026402</v>
      </c>
      <c r="E504" s="246">
        <f t="shared" si="47"/>
        <v>1.068159241179675</v>
      </c>
    </row>
    <row r="505" spans="1:5" ht="21" customHeight="1" thickBot="1">
      <c r="A505" s="228">
        <v>10</v>
      </c>
      <c r="B505" s="650" t="s">
        <v>51</v>
      </c>
      <c r="C505" s="244">
        <v>7</v>
      </c>
      <c r="D505" s="482">
        <f t="shared" si="46"/>
        <v>2.3102310231023102</v>
      </c>
      <c r="E505" s="482">
        <f t="shared" si="47"/>
        <v>0.93463933603221572</v>
      </c>
    </row>
    <row r="506" spans="1:5" ht="21" customHeight="1" thickTop="1" thickBot="1">
      <c r="A506" s="848" t="s">
        <v>126</v>
      </c>
      <c r="B506" s="848"/>
      <c r="C506" s="280">
        <f>SUM(C496:C505)</f>
        <v>238</v>
      </c>
      <c r="D506" s="654">
        <f t="shared" si="46"/>
        <v>78.547854785478549</v>
      </c>
      <c r="E506" s="654">
        <f t="shared" si="47"/>
        <v>31.777737425095335</v>
      </c>
    </row>
    <row r="507" spans="1:5" ht="21" customHeight="1" thickTop="1" thickBot="1">
      <c r="A507" s="839" t="s">
        <v>348</v>
      </c>
      <c r="B507" s="839"/>
      <c r="C507" s="280">
        <v>65</v>
      </c>
      <c r="D507" s="654">
        <f t="shared" si="46"/>
        <v>21.452145214521451</v>
      </c>
      <c r="E507" s="654">
        <f t="shared" si="47"/>
        <v>8.6787938345848588</v>
      </c>
    </row>
    <row r="508" spans="1:5" ht="21" customHeight="1" thickTop="1" thickBot="1">
      <c r="A508" s="840" t="s">
        <v>536</v>
      </c>
      <c r="B508" s="840"/>
      <c r="C508" s="557">
        <f>SUM(C506:C507)</f>
        <v>303</v>
      </c>
      <c r="D508" s="558">
        <f t="shared" si="46"/>
        <v>100</v>
      </c>
      <c r="E508" s="558">
        <f t="shared" si="47"/>
        <v>40.45653125968019</v>
      </c>
    </row>
    <row r="509" spans="1:5" ht="27" customHeight="1" thickTop="1" thickBot="1">
      <c r="A509" s="830" t="s">
        <v>516</v>
      </c>
      <c r="B509" s="830"/>
      <c r="C509" s="830"/>
      <c r="D509" s="830"/>
      <c r="E509" s="830"/>
    </row>
    <row r="510" spans="1:5" ht="23.25" customHeight="1" thickTop="1" thickBot="1">
      <c r="A510" s="863" t="s">
        <v>412</v>
      </c>
      <c r="B510" s="863"/>
      <c r="C510" s="682">
        <f>C490+C508</f>
        <v>540</v>
      </c>
      <c r="D510" s="683">
        <f>C510/C510*100</f>
        <v>100</v>
      </c>
      <c r="E510" s="683">
        <f>C510/1513441*100000</f>
        <v>35.680280896315082</v>
      </c>
    </row>
    <row r="511" spans="1:5" ht="12.75" customHeight="1" thickTop="1">
      <c r="A511" s="684"/>
      <c r="B511" s="684"/>
      <c r="C511" s="685"/>
      <c r="D511" s="686"/>
      <c r="E511" s="686"/>
    </row>
    <row r="512" spans="1:5" ht="15">
      <c r="A512" s="830" t="s">
        <v>517</v>
      </c>
      <c r="B512" s="830"/>
      <c r="C512" s="830"/>
      <c r="D512" s="830"/>
      <c r="E512" s="830"/>
    </row>
    <row r="513" spans="1:5" ht="8.25" customHeight="1">
      <c r="A513" s="687"/>
      <c r="B513" s="687"/>
      <c r="C513" s="687"/>
      <c r="D513" s="687"/>
      <c r="E513" s="687"/>
    </row>
    <row r="514" spans="1:5">
      <c r="A514" s="815" t="s">
        <v>227</v>
      </c>
      <c r="B514" s="815"/>
      <c r="C514" s="815"/>
      <c r="D514" s="815"/>
      <c r="E514" s="815"/>
    </row>
    <row r="515" spans="1:5" ht="9.75" customHeight="1">
      <c r="A515" s="235"/>
      <c r="B515" s="235"/>
      <c r="C515" s="236"/>
      <c r="D515" s="237"/>
      <c r="E515" s="237"/>
    </row>
    <row r="516" spans="1:5" ht="17.25" customHeight="1">
      <c r="A516" s="778" t="s">
        <v>132</v>
      </c>
      <c r="B516" s="778"/>
      <c r="C516" s="696"/>
      <c r="D516" s="696"/>
      <c r="E516" s="697">
        <v>83</v>
      </c>
    </row>
    <row r="517" spans="1:5" ht="33.75" customHeight="1">
      <c r="A517" s="847" t="s">
        <v>589</v>
      </c>
      <c r="B517" s="847"/>
      <c r="C517" s="847"/>
      <c r="D517" s="847"/>
      <c r="E517" s="847"/>
    </row>
    <row r="518" spans="1:5" ht="15.75">
      <c r="A518" s="844" t="s">
        <v>378</v>
      </c>
      <c r="B518" s="844"/>
      <c r="C518" s="268"/>
      <c r="D518" s="268"/>
      <c r="E518" s="268"/>
    </row>
    <row r="519" spans="1:5" ht="18.75" thickBot="1">
      <c r="A519" s="841" t="s">
        <v>413</v>
      </c>
      <c r="B519" s="841"/>
      <c r="C519" s="841"/>
      <c r="D519" s="841"/>
      <c r="E519" s="841"/>
    </row>
    <row r="520" spans="1:5" ht="30" customHeight="1" thickTop="1">
      <c r="A520" s="573"/>
      <c r="B520" s="574" t="s">
        <v>43</v>
      </c>
      <c r="C520" s="574" t="s">
        <v>44</v>
      </c>
      <c r="D520" s="574" t="s">
        <v>45</v>
      </c>
      <c r="E520" s="763" t="s">
        <v>579</v>
      </c>
    </row>
    <row r="521" spans="1:5" ht="21" customHeight="1">
      <c r="A521" s="243">
        <v>1</v>
      </c>
      <c r="B521" s="378" t="s">
        <v>47</v>
      </c>
      <c r="C521" s="244">
        <v>93</v>
      </c>
      <c r="D521" s="482">
        <f>C521/544*100</f>
        <v>17.09558823529412</v>
      </c>
      <c r="E521" s="482">
        <f>C521/699990*100000</f>
        <v>13.285904084344061</v>
      </c>
    </row>
    <row r="522" spans="1:5" ht="21" customHeight="1">
      <c r="A522" s="227">
        <v>2</v>
      </c>
      <c r="B522" s="651" t="s">
        <v>54</v>
      </c>
      <c r="C522" s="245">
        <v>55</v>
      </c>
      <c r="D522" s="246">
        <f t="shared" ref="D522:D533" si="48">C522/544*100</f>
        <v>10.11029411764706</v>
      </c>
      <c r="E522" s="246">
        <f t="shared" ref="E522:E533" si="49">C522/699990*100000</f>
        <v>7.8572551036443379</v>
      </c>
    </row>
    <row r="523" spans="1:5" ht="21" customHeight="1">
      <c r="A523" s="243">
        <v>3</v>
      </c>
      <c r="B523" s="722" t="s">
        <v>450</v>
      </c>
      <c r="C523" s="245">
        <v>43</v>
      </c>
      <c r="D523" s="246">
        <f t="shared" si="48"/>
        <v>7.9044117647058822</v>
      </c>
      <c r="E523" s="246">
        <f t="shared" si="49"/>
        <v>6.1429448992128455</v>
      </c>
    </row>
    <row r="524" spans="1:5" ht="21" customHeight="1">
      <c r="A524" s="227">
        <v>4</v>
      </c>
      <c r="B524" s="378" t="s">
        <v>59</v>
      </c>
      <c r="C524" s="245">
        <v>41</v>
      </c>
      <c r="D524" s="246">
        <f t="shared" si="48"/>
        <v>7.5367647058823524</v>
      </c>
      <c r="E524" s="246">
        <f t="shared" si="49"/>
        <v>5.8572265318075978</v>
      </c>
    </row>
    <row r="525" spans="1:5" ht="21" customHeight="1">
      <c r="A525" s="243">
        <v>5</v>
      </c>
      <c r="B525" s="274" t="s">
        <v>451</v>
      </c>
      <c r="C525" s="245">
        <v>34</v>
      </c>
      <c r="D525" s="246">
        <f t="shared" si="48"/>
        <v>6.25</v>
      </c>
      <c r="E525" s="246">
        <f t="shared" si="49"/>
        <v>4.8572122458892268</v>
      </c>
    </row>
    <row r="526" spans="1:5" ht="21" customHeight="1">
      <c r="A526" s="227">
        <v>6</v>
      </c>
      <c r="B526" s="375" t="s">
        <v>452</v>
      </c>
      <c r="C526" s="245">
        <v>27</v>
      </c>
      <c r="D526" s="246">
        <f t="shared" si="48"/>
        <v>4.9632352941176467</v>
      </c>
      <c r="E526" s="246">
        <f t="shared" si="49"/>
        <v>3.8571979599708568</v>
      </c>
    </row>
    <row r="527" spans="1:5" ht="21" customHeight="1">
      <c r="A527" s="243">
        <v>7</v>
      </c>
      <c r="B527" s="378" t="s">
        <v>128</v>
      </c>
      <c r="C527" s="245">
        <v>25</v>
      </c>
      <c r="D527" s="246">
        <f t="shared" si="48"/>
        <v>4.5955882352941178</v>
      </c>
      <c r="E527" s="246">
        <f t="shared" si="49"/>
        <v>3.5714795925656082</v>
      </c>
    </row>
    <row r="528" spans="1:5" ht="21" customHeight="1">
      <c r="A528" s="227">
        <v>8</v>
      </c>
      <c r="B528" s="274" t="s">
        <v>57</v>
      </c>
      <c r="C528" s="245">
        <v>24</v>
      </c>
      <c r="D528" s="246">
        <f t="shared" si="48"/>
        <v>4.4117647058823533</v>
      </c>
      <c r="E528" s="246">
        <f t="shared" si="49"/>
        <v>3.4286204088629835</v>
      </c>
    </row>
    <row r="529" spans="1:5" ht="21" customHeight="1">
      <c r="A529" s="243">
        <v>9</v>
      </c>
      <c r="B529" s="274" t="s">
        <v>69</v>
      </c>
      <c r="C529" s="245">
        <v>22</v>
      </c>
      <c r="D529" s="246">
        <f t="shared" si="48"/>
        <v>4.0441176470588234</v>
      </c>
      <c r="E529" s="246">
        <f t="shared" si="49"/>
        <v>3.1429020414577349</v>
      </c>
    </row>
    <row r="530" spans="1:5" ht="21" customHeight="1" thickBot="1">
      <c r="A530" s="228">
        <v>10</v>
      </c>
      <c r="B530" s="274" t="s">
        <v>60</v>
      </c>
      <c r="C530" s="247">
        <v>18</v>
      </c>
      <c r="D530" s="480">
        <f t="shared" si="48"/>
        <v>3.3088235294117649</v>
      </c>
      <c r="E530" s="480">
        <f t="shared" si="49"/>
        <v>2.5714653066472377</v>
      </c>
    </row>
    <row r="531" spans="1:5" ht="21" customHeight="1" thickTop="1" thickBot="1">
      <c r="A531" s="848" t="s">
        <v>126</v>
      </c>
      <c r="B531" s="848"/>
      <c r="C531" s="249">
        <f>SUM(C521:C530)</f>
        <v>382</v>
      </c>
      <c r="D531" s="250">
        <f t="shared" si="48"/>
        <v>70.220588235294116</v>
      </c>
      <c r="E531" s="250">
        <f t="shared" si="49"/>
        <v>54.572208174402498</v>
      </c>
    </row>
    <row r="532" spans="1:5" ht="21" customHeight="1" thickTop="1" thickBot="1">
      <c r="A532" s="839" t="s">
        <v>348</v>
      </c>
      <c r="B532" s="839"/>
      <c r="C532" s="249">
        <v>162</v>
      </c>
      <c r="D532" s="250">
        <f t="shared" si="48"/>
        <v>29.77941176470588</v>
      </c>
      <c r="E532" s="250">
        <f t="shared" si="49"/>
        <v>23.143187759825143</v>
      </c>
    </row>
    <row r="533" spans="1:5" ht="21" customHeight="1" thickTop="1" thickBot="1">
      <c r="A533" s="840" t="s">
        <v>376</v>
      </c>
      <c r="B533" s="840"/>
      <c r="C533" s="572">
        <f>SUM(C531:C532)</f>
        <v>544</v>
      </c>
      <c r="D533" s="558">
        <f t="shared" si="48"/>
        <v>100</v>
      </c>
      <c r="E533" s="558">
        <f t="shared" si="49"/>
        <v>77.715395934227629</v>
      </c>
    </row>
    <row r="534" spans="1:5" ht="9" customHeight="1" thickTop="1">
      <c r="A534" s="229"/>
      <c r="B534" s="229"/>
      <c r="C534" s="230"/>
      <c r="D534" s="480"/>
      <c r="E534" s="230"/>
    </row>
    <row r="535" spans="1:5" ht="15">
      <c r="A535" s="830" t="s">
        <v>518</v>
      </c>
      <c r="B535" s="830"/>
      <c r="C535" s="830"/>
      <c r="D535" s="830"/>
      <c r="E535" s="830"/>
    </row>
    <row r="536" spans="1:5" ht="3.75" customHeight="1">
      <c r="A536" s="687"/>
      <c r="B536" s="687"/>
      <c r="C536" s="687"/>
      <c r="D536" s="687"/>
      <c r="E536" s="687"/>
    </row>
    <row r="537" spans="1:5" ht="18.75" thickBot="1">
      <c r="A537" s="841" t="s">
        <v>414</v>
      </c>
      <c r="B537" s="841"/>
      <c r="C537" s="841"/>
      <c r="D537" s="841"/>
      <c r="E537" s="841"/>
    </row>
    <row r="538" spans="1:5" ht="30" customHeight="1" thickTop="1">
      <c r="A538" s="573"/>
      <c r="B538" s="574" t="s">
        <v>43</v>
      </c>
      <c r="C538" s="576" t="s">
        <v>44</v>
      </c>
      <c r="D538" s="574" t="s">
        <v>45</v>
      </c>
      <c r="E538" s="763" t="s">
        <v>579</v>
      </c>
    </row>
    <row r="539" spans="1:5" ht="21" customHeight="1">
      <c r="A539" s="243">
        <v>1</v>
      </c>
      <c r="B539" s="379" t="s">
        <v>46</v>
      </c>
      <c r="C539" s="321">
        <v>208</v>
      </c>
      <c r="D539" s="653">
        <f>C539/617*100</f>
        <v>33.711507293354941</v>
      </c>
      <c r="E539" s="653">
        <f>C539/696140*100000</f>
        <v>29.879047318068203</v>
      </c>
    </row>
    <row r="540" spans="1:5" ht="21" customHeight="1">
      <c r="A540" s="227">
        <v>2</v>
      </c>
      <c r="B540" s="650" t="s">
        <v>78</v>
      </c>
      <c r="C540" s="245">
        <v>52</v>
      </c>
      <c r="D540" s="246">
        <f t="shared" ref="D540:D551" si="50">C540/617*100</f>
        <v>8.4278768233387353</v>
      </c>
      <c r="E540" s="246">
        <f t="shared" ref="E540:E551" si="51">C540/696140*100000</f>
        <v>7.4697618295170507</v>
      </c>
    </row>
    <row r="541" spans="1:5" ht="21" customHeight="1">
      <c r="A541" s="243">
        <v>3</v>
      </c>
      <c r="B541" s="378" t="s">
        <v>47</v>
      </c>
      <c r="C541" s="245">
        <v>50</v>
      </c>
      <c r="D541" s="246">
        <f t="shared" si="50"/>
        <v>8.1037277147487838</v>
      </c>
      <c r="E541" s="246">
        <f t="shared" si="51"/>
        <v>7.1824632976125491</v>
      </c>
    </row>
    <row r="542" spans="1:5" ht="21" customHeight="1">
      <c r="A542" s="227">
        <v>4</v>
      </c>
      <c r="B542" s="378" t="s">
        <v>128</v>
      </c>
      <c r="C542" s="245">
        <v>38</v>
      </c>
      <c r="D542" s="246">
        <f t="shared" si="50"/>
        <v>6.1588330632090758</v>
      </c>
      <c r="E542" s="246">
        <f t="shared" si="51"/>
        <v>5.4586721061855377</v>
      </c>
    </row>
    <row r="543" spans="1:5" ht="21" customHeight="1">
      <c r="A543" s="243">
        <v>5</v>
      </c>
      <c r="B543" s="274" t="s">
        <v>451</v>
      </c>
      <c r="C543" s="245">
        <v>25</v>
      </c>
      <c r="D543" s="246">
        <f t="shared" si="50"/>
        <v>4.0518638573743919</v>
      </c>
      <c r="E543" s="246">
        <f t="shared" si="51"/>
        <v>3.5912316488062745</v>
      </c>
    </row>
    <row r="544" spans="1:5" ht="21" customHeight="1">
      <c r="A544" s="227">
        <v>6</v>
      </c>
      <c r="B544" s="650" t="s">
        <v>61</v>
      </c>
      <c r="C544" s="245">
        <v>25</v>
      </c>
      <c r="D544" s="246">
        <f t="shared" si="50"/>
        <v>4.0518638573743919</v>
      </c>
      <c r="E544" s="246">
        <f t="shared" si="51"/>
        <v>3.5912316488062745</v>
      </c>
    </row>
    <row r="545" spans="1:5" ht="21" customHeight="1">
      <c r="A545" s="243">
        <v>7</v>
      </c>
      <c r="B545" s="375" t="s">
        <v>452</v>
      </c>
      <c r="C545" s="245">
        <v>22</v>
      </c>
      <c r="D545" s="246">
        <f t="shared" si="50"/>
        <v>3.5656401944894651</v>
      </c>
      <c r="E545" s="246">
        <f t="shared" si="51"/>
        <v>3.1602838509495217</v>
      </c>
    </row>
    <row r="546" spans="1:5" ht="21" customHeight="1">
      <c r="A546" s="227">
        <v>8</v>
      </c>
      <c r="B546" s="378" t="s">
        <v>54</v>
      </c>
      <c r="C546" s="245">
        <v>19</v>
      </c>
      <c r="D546" s="246">
        <f t="shared" si="50"/>
        <v>3.0794165316045379</v>
      </c>
      <c r="E546" s="246">
        <f t="shared" si="51"/>
        <v>2.7293360530927688</v>
      </c>
    </row>
    <row r="547" spans="1:5" ht="21" customHeight="1">
      <c r="A547" s="243">
        <v>9</v>
      </c>
      <c r="B547" s="274" t="s">
        <v>433</v>
      </c>
      <c r="C547" s="245">
        <v>19</v>
      </c>
      <c r="D547" s="246">
        <f t="shared" si="50"/>
        <v>3.0794165316045379</v>
      </c>
      <c r="E547" s="246">
        <f t="shared" si="51"/>
        <v>2.7293360530927688</v>
      </c>
    </row>
    <row r="548" spans="1:5" ht="21" customHeight="1" thickBot="1">
      <c r="A548" s="228">
        <v>10</v>
      </c>
      <c r="B548" s="650" t="s">
        <v>199</v>
      </c>
      <c r="C548" s="244">
        <v>16</v>
      </c>
      <c r="D548" s="482">
        <f t="shared" si="50"/>
        <v>2.5931928687196111</v>
      </c>
      <c r="E548" s="482">
        <f t="shared" si="51"/>
        <v>2.298388255236016</v>
      </c>
    </row>
    <row r="549" spans="1:5" ht="21" customHeight="1" thickTop="1" thickBot="1">
      <c r="A549" s="848" t="s">
        <v>126</v>
      </c>
      <c r="B549" s="848"/>
      <c r="C549" s="280">
        <f>SUM(C539:C548)</f>
        <v>474</v>
      </c>
      <c r="D549" s="654">
        <f t="shared" si="50"/>
        <v>76.823338735818481</v>
      </c>
      <c r="E549" s="654">
        <f t="shared" si="51"/>
        <v>68.089752061366966</v>
      </c>
    </row>
    <row r="550" spans="1:5" ht="21" customHeight="1" thickTop="1" thickBot="1">
      <c r="A550" s="839" t="s">
        <v>348</v>
      </c>
      <c r="B550" s="839"/>
      <c r="C550" s="280">
        <v>143</v>
      </c>
      <c r="D550" s="654">
        <f t="shared" si="50"/>
        <v>23.176661264181522</v>
      </c>
      <c r="E550" s="654">
        <f t="shared" si="51"/>
        <v>20.541845031171889</v>
      </c>
    </row>
    <row r="551" spans="1:5" ht="21" customHeight="1" thickTop="1" thickBot="1">
      <c r="A551" s="840" t="s">
        <v>536</v>
      </c>
      <c r="B551" s="840"/>
      <c r="C551" s="557">
        <f>SUM(C549:C550)</f>
        <v>617</v>
      </c>
      <c r="D551" s="558">
        <f t="shared" si="50"/>
        <v>100</v>
      </c>
      <c r="E551" s="558">
        <f t="shared" si="51"/>
        <v>88.631597092538854</v>
      </c>
    </row>
    <row r="552" spans="1:5" ht="27" customHeight="1" thickTop="1" thickBot="1">
      <c r="A552" s="830" t="s">
        <v>519</v>
      </c>
      <c r="B552" s="830"/>
      <c r="C552" s="830"/>
      <c r="D552" s="830"/>
      <c r="E552" s="830"/>
    </row>
    <row r="553" spans="1:5" ht="23.25" customHeight="1" thickTop="1" thickBot="1">
      <c r="A553" s="863" t="s">
        <v>415</v>
      </c>
      <c r="B553" s="863"/>
      <c r="C553" s="682">
        <f>C533+C551</f>
        <v>1161</v>
      </c>
      <c r="D553" s="683">
        <f>C553/C553*100</f>
        <v>100</v>
      </c>
      <c r="E553" s="683">
        <f>C553/1396130*100000</f>
        <v>83.158445130467783</v>
      </c>
    </row>
    <row r="554" spans="1:5" ht="12.75" customHeight="1" thickTop="1">
      <c r="A554" s="684"/>
      <c r="B554" s="684"/>
      <c r="C554" s="685"/>
      <c r="D554" s="686"/>
      <c r="E554" s="686"/>
    </row>
    <row r="555" spans="1:5" ht="15">
      <c r="A555" s="830" t="s">
        <v>520</v>
      </c>
      <c r="B555" s="830"/>
      <c r="C555" s="830"/>
      <c r="D555" s="830"/>
      <c r="E555" s="830"/>
    </row>
    <row r="556" spans="1:5" ht="8.25" customHeight="1">
      <c r="A556" s="687"/>
      <c r="B556" s="687"/>
      <c r="C556" s="687"/>
      <c r="D556" s="687"/>
      <c r="E556" s="687"/>
    </row>
    <row r="557" spans="1:5">
      <c r="A557" s="815" t="s">
        <v>227</v>
      </c>
      <c r="B557" s="815"/>
      <c r="C557" s="815"/>
      <c r="D557" s="815"/>
      <c r="E557" s="815"/>
    </row>
    <row r="558" spans="1:5" ht="9.75" customHeight="1">
      <c r="A558" s="235"/>
      <c r="B558" s="235"/>
      <c r="C558" s="236"/>
      <c r="D558" s="237"/>
      <c r="E558" s="237"/>
    </row>
    <row r="559" spans="1:5" ht="17.25" customHeight="1">
      <c r="A559" s="778" t="s">
        <v>132</v>
      </c>
      <c r="B559" s="778"/>
      <c r="C559" s="696"/>
      <c r="D559" s="696"/>
      <c r="E559" s="697">
        <v>84</v>
      </c>
    </row>
    <row r="560" spans="1:5" ht="33.75" customHeight="1">
      <c r="A560" s="847" t="s">
        <v>589</v>
      </c>
      <c r="B560" s="847"/>
      <c r="C560" s="847"/>
      <c r="D560" s="847"/>
      <c r="E560" s="847"/>
    </row>
    <row r="561" spans="1:5" ht="15.75">
      <c r="A561" s="844" t="s">
        <v>378</v>
      </c>
      <c r="B561" s="844"/>
      <c r="C561" s="268"/>
      <c r="D561" s="268"/>
      <c r="E561" s="268"/>
    </row>
    <row r="562" spans="1:5" ht="18.75" thickBot="1">
      <c r="A562" s="841" t="s">
        <v>418</v>
      </c>
      <c r="B562" s="841"/>
      <c r="C562" s="841"/>
      <c r="D562" s="841"/>
      <c r="E562" s="841"/>
    </row>
    <row r="563" spans="1:5" ht="30" customHeight="1" thickTop="1">
      <c r="A563" s="573"/>
      <c r="B563" s="574" t="s">
        <v>43</v>
      </c>
      <c r="C563" s="574" t="s">
        <v>44</v>
      </c>
      <c r="D563" s="574" t="s">
        <v>45</v>
      </c>
      <c r="E563" s="763" t="s">
        <v>579</v>
      </c>
    </row>
    <row r="564" spans="1:5" ht="21" customHeight="1">
      <c r="A564" s="243">
        <v>1</v>
      </c>
      <c r="B564" s="378" t="s">
        <v>47</v>
      </c>
      <c r="C564" s="244">
        <v>64</v>
      </c>
      <c r="D564" s="482">
        <f>C564/422*100</f>
        <v>15.165876777251185</v>
      </c>
      <c r="E564" s="482">
        <f>C564/617333*100000</f>
        <v>10.367176224177227</v>
      </c>
    </row>
    <row r="565" spans="1:5" ht="21" customHeight="1">
      <c r="A565" s="227">
        <v>2</v>
      </c>
      <c r="B565" s="378" t="s">
        <v>54</v>
      </c>
      <c r="C565" s="245">
        <v>52</v>
      </c>
      <c r="D565" s="246">
        <f t="shared" ref="D565:D576" si="52">C565/422*100</f>
        <v>12.322274881516588</v>
      </c>
      <c r="E565" s="246">
        <f t="shared" ref="E565:E576" si="53">C565/617333*100000</f>
        <v>8.4233306821439964</v>
      </c>
    </row>
    <row r="566" spans="1:5" ht="21" customHeight="1">
      <c r="A566" s="243">
        <v>3</v>
      </c>
      <c r="B566" s="378" t="s">
        <v>59</v>
      </c>
      <c r="C566" s="245">
        <v>39</v>
      </c>
      <c r="D566" s="246">
        <f t="shared" si="52"/>
        <v>9.24170616113744</v>
      </c>
      <c r="E566" s="246">
        <f t="shared" si="53"/>
        <v>6.3174980116079968</v>
      </c>
    </row>
    <row r="567" spans="1:5" ht="21" customHeight="1">
      <c r="A567" s="227">
        <v>4</v>
      </c>
      <c r="B567" s="722" t="s">
        <v>450</v>
      </c>
      <c r="C567" s="245">
        <v>32</v>
      </c>
      <c r="D567" s="246">
        <f t="shared" si="52"/>
        <v>7.5829383886255926</v>
      </c>
      <c r="E567" s="246">
        <f t="shared" si="53"/>
        <v>5.1835881120886134</v>
      </c>
    </row>
    <row r="568" spans="1:5" ht="21" customHeight="1">
      <c r="A568" s="243">
        <v>5</v>
      </c>
      <c r="B568" s="375" t="s">
        <v>452</v>
      </c>
      <c r="C568" s="245">
        <v>29</v>
      </c>
      <c r="D568" s="246">
        <f t="shared" si="52"/>
        <v>6.8720379146919433</v>
      </c>
      <c r="E568" s="246">
        <f t="shared" si="53"/>
        <v>4.6976267265803058</v>
      </c>
    </row>
    <row r="569" spans="1:5" ht="21" customHeight="1">
      <c r="A569" s="227">
        <v>6</v>
      </c>
      <c r="B569" s="274" t="s">
        <v>57</v>
      </c>
      <c r="C569" s="245">
        <v>23</v>
      </c>
      <c r="D569" s="246">
        <f t="shared" si="52"/>
        <v>5.4502369668246446</v>
      </c>
      <c r="E569" s="246">
        <f t="shared" si="53"/>
        <v>3.725703955563691</v>
      </c>
    </row>
    <row r="570" spans="1:5" ht="21" customHeight="1">
      <c r="A570" s="243">
        <v>7</v>
      </c>
      <c r="B570" s="274" t="s">
        <v>451</v>
      </c>
      <c r="C570" s="245">
        <v>22</v>
      </c>
      <c r="D570" s="246">
        <f t="shared" si="52"/>
        <v>5.2132701421800949</v>
      </c>
      <c r="E570" s="246">
        <f t="shared" si="53"/>
        <v>3.5637168270609214</v>
      </c>
    </row>
    <row r="571" spans="1:5" ht="21" customHeight="1">
      <c r="A571" s="227">
        <v>8</v>
      </c>
      <c r="B571" s="274" t="s">
        <v>78</v>
      </c>
      <c r="C571" s="245">
        <v>21</v>
      </c>
      <c r="D571" s="246">
        <f t="shared" si="52"/>
        <v>4.9763033175355451</v>
      </c>
      <c r="E571" s="246">
        <f t="shared" si="53"/>
        <v>3.4017296985581522</v>
      </c>
    </row>
    <row r="572" spans="1:5" ht="21" customHeight="1">
      <c r="A572" s="243">
        <v>9</v>
      </c>
      <c r="B572" s="378" t="s">
        <v>128</v>
      </c>
      <c r="C572" s="245">
        <v>21</v>
      </c>
      <c r="D572" s="246">
        <f t="shared" si="52"/>
        <v>4.9763033175355451</v>
      </c>
      <c r="E572" s="246">
        <f t="shared" si="53"/>
        <v>3.4017296985581522</v>
      </c>
    </row>
    <row r="573" spans="1:5" ht="21" customHeight="1" thickBot="1">
      <c r="A573" s="228">
        <v>10</v>
      </c>
      <c r="B573" s="274" t="s">
        <v>417</v>
      </c>
      <c r="C573" s="247">
        <v>17</v>
      </c>
      <c r="D573" s="480">
        <f t="shared" si="52"/>
        <v>4.028436018957346</v>
      </c>
      <c r="E573" s="480">
        <f t="shared" si="53"/>
        <v>2.7537811845470759</v>
      </c>
    </row>
    <row r="574" spans="1:5" ht="21" customHeight="1" thickTop="1" thickBot="1">
      <c r="A574" s="848" t="s">
        <v>126</v>
      </c>
      <c r="B574" s="848"/>
      <c r="C574" s="249">
        <f>SUM(C564:C573)</f>
        <v>320</v>
      </c>
      <c r="D574" s="250">
        <f t="shared" si="52"/>
        <v>75.829383886255926</v>
      </c>
      <c r="E574" s="250">
        <f t="shared" si="53"/>
        <v>51.835881120886135</v>
      </c>
    </row>
    <row r="575" spans="1:5" ht="21" customHeight="1" thickTop="1" thickBot="1">
      <c r="A575" s="839" t="s">
        <v>348</v>
      </c>
      <c r="B575" s="839"/>
      <c r="C575" s="249">
        <v>102</v>
      </c>
      <c r="D575" s="250">
        <f t="shared" si="52"/>
        <v>24.170616113744074</v>
      </c>
      <c r="E575" s="250">
        <f t="shared" si="53"/>
        <v>16.522687107282454</v>
      </c>
    </row>
    <row r="576" spans="1:5" ht="21" customHeight="1" thickTop="1" thickBot="1">
      <c r="A576" s="840" t="s">
        <v>376</v>
      </c>
      <c r="B576" s="840"/>
      <c r="C576" s="572">
        <f>SUM(C574:C575)</f>
        <v>422</v>
      </c>
      <c r="D576" s="558">
        <f t="shared" si="52"/>
        <v>100</v>
      </c>
      <c r="E576" s="558">
        <f t="shared" si="53"/>
        <v>68.358568228168593</v>
      </c>
    </row>
    <row r="577" spans="1:5" ht="9" customHeight="1" thickTop="1">
      <c r="A577" s="229"/>
      <c r="B577" s="229"/>
      <c r="C577" s="230"/>
      <c r="D577" s="480"/>
      <c r="E577" s="230"/>
    </row>
    <row r="578" spans="1:5" ht="15">
      <c r="A578" s="830" t="s">
        <v>521</v>
      </c>
      <c r="B578" s="830"/>
      <c r="C578" s="830"/>
      <c r="D578" s="830"/>
      <c r="E578" s="830"/>
    </row>
    <row r="579" spans="1:5" ht="3.75" customHeight="1">
      <c r="A579" s="687"/>
      <c r="B579" s="687"/>
      <c r="C579" s="687"/>
      <c r="D579" s="687"/>
      <c r="E579" s="687"/>
    </row>
    <row r="580" spans="1:5" ht="18.75" thickBot="1">
      <c r="A580" s="841" t="s">
        <v>419</v>
      </c>
      <c r="B580" s="841"/>
      <c r="C580" s="841"/>
      <c r="D580" s="841"/>
      <c r="E580" s="841"/>
    </row>
    <row r="581" spans="1:5" ht="30" customHeight="1" thickTop="1">
      <c r="A581" s="573"/>
      <c r="B581" s="574" t="s">
        <v>43</v>
      </c>
      <c r="C581" s="576" t="s">
        <v>44</v>
      </c>
      <c r="D581" s="574" t="s">
        <v>45</v>
      </c>
      <c r="E581" s="763" t="s">
        <v>579</v>
      </c>
    </row>
    <row r="582" spans="1:5" ht="21" customHeight="1">
      <c r="A582" s="243">
        <v>1</v>
      </c>
      <c r="B582" s="379" t="s">
        <v>46</v>
      </c>
      <c r="C582" s="321">
        <v>136</v>
      </c>
      <c r="D582" s="653">
        <f>C582/511*100</f>
        <v>26.614481409001954</v>
      </c>
      <c r="E582" s="653">
        <f>C582/607497*100000</f>
        <v>22.386941828519319</v>
      </c>
    </row>
    <row r="583" spans="1:5" ht="21" customHeight="1">
      <c r="A583" s="227">
        <v>2</v>
      </c>
      <c r="B583" s="650" t="s">
        <v>78</v>
      </c>
      <c r="C583" s="245">
        <v>44</v>
      </c>
      <c r="D583" s="246">
        <f t="shared" ref="D583:D594" si="54">C583/511*100</f>
        <v>8.6105675146771041</v>
      </c>
      <c r="E583" s="246">
        <f t="shared" ref="E583:E594" si="55">C583/607497*100000</f>
        <v>7.2428341209915441</v>
      </c>
    </row>
    <row r="584" spans="1:5" ht="21" customHeight="1">
      <c r="A584" s="243">
        <v>3</v>
      </c>
      <c r="B584" s="378" t="s">
        <v>128</v>
      </c>
      <c r="C584" s="245">
        <v>36</v>
      </c>
      <c r="D584" s="246">
        <f t="shared" si="54"/>
        <v>7.0450097847358117</v>
      </c>
      <c r="E584" s="246">
        <f t="shared" si="55"/>
        <v>5.9259551899021723</v>
      </c>
    </row>
    <row r="585" spans="1:5" ht="21" customHeight="1">
      <c r="A585" s="227">
        <v>4</v>
      </c>
      <c r="B585" s="722" t="s">
        <v>450</v>
      </c>
      <c r="C585" s="245">
        <v>34</v>
      </c>
      <c r="D585" s="246">
        <f t="shared" si="54"/>
        <v>6.6536203522504884</v>
      </c>
      <c r="E585" s="246">
        <f t="shared" si="55"/>
        <v>5.5967354571298298</v>
      </c>
    </row>
    <row r="586" spans="1:5" ht="21" customHeight="1">
      <c r="A586" s="243">
        <v>5</v>
      </c>
      <c r="B586" s="378" t="s">
        <v>47</v>
      </c>
      <c r="C586" s="245">
        <v>33</v>
      </c>
      <c r="D586" s="246">
        <f t="shared" si="54"/>
        <v>6.4579256360078272</v>
      </c>
      <c r="E586" s="246">
        <f t="shared" si="55"/>
        <v>5.4321255907436585</v>
      </c>
    </row>
    <row r="587" spans="1:5" ht="21" customHeight="1">
      <c r="A587" s="227">
        <v>6</v>
      </c>
      <c r="B587" s="375" t="s">
        <v>452</v>
      </c>
      <c r="C587" s="245">
        <v>30</v>
      </c>
      <c r="D587" s="246">
        <f t="shared" si="54"/>
        <v>5.8708414872798436</v>
      </c>
      <c r="E587" s="246">
        <f t="shared" si="55"/>
        <v>4.9382959915851439</v>
      </c>
    </row>
    <row r="588" spans="1:5" ht="21" customHeight="1">
      <c r="A588" s="243">
        <v>7</v>
      </c>
      <c r="B588" s="650" t="s">
        <v>54</v>
      </c>
      <c r="C588" s="245">
        <v>23</v>
      </c>
      <c r="D588" s="246">
        <f t="shared" si="54"/>
        <v>4.5009784735812133</v>
      </c>
      <c r="E588" s="246">
        <f t="shared" si="55"/>
        <v>3.7860269268819433</v>
      </c>
    </row>
    <row r="589" spans="1:5" ht="21" customHeight="1">
      <c r="A589" s="227">
        <v>8</v>
      </c>
      <c r="B589" s="650" t="s">
        <v>61</v>
      </c>
      <c r="C589" s="245">
        <v>20</v>
      </c>
      <c r="D589" s="246">
        <f t="shared" si="54"/>
        <v>3.9138943248532287</v>
      </c>
      <c r="E589" s="246">
        <f t="shared" si="55"/>
        <v>3.2921973277234291</v>
      </c>
    </row>
    <row r="590" spans="1:5" ht="21" customHeight="1">
      <c r="A590" s="243">
        <v>9</v>
      </c>
      <c r="B590" s="274" t="s">
        <v>451</v>
      </c>
      <c r="C590" s="245">
        <v>19</v>
      </c>
      <c r="D590" s="246">
        <f t="shared" si="54"/>
        <v>3.7181996086105675</v>
      </c>
      <c r="E590" s="246">
        <f t="shared" si="55"/>
        <v>3.1275874613372578</v>
      </c>
    </row>
    <row r="591" spans="1:5" ht="21" customHeight="1" thickBot="1">
      <c r="A591" s="228">
        <v>10</v>
      </c>
      <c r="B591" s="378" t="s">
        <v>57</v>
      </c>
      <c r="C591" s="244">
        <v>14</v>
      </c>
      <c r="D591" s="482">
        <f t="shared" si="54"/>
        <v>2.7397260273972601</v>
      </c>
      <c r="E591" s="482">
        <f t="shared" si="55"/>
        <v>2.3045381294064002</v>
      </c>
    </row>
    <row r="592" spans="1:5" ht="21" customHeight="1" thickTop="1" thickBot="1">
      <c r="A592" s="848" t="s">
        <v>126</v>
      </c>
      <c r="B592" s="848"/>
      <c r="C592" s="280">
        <f>SUM(C582:C591)</f>
        <v>389</v>
      </c>
      <c r="D592" s="654">
        <f t="shared" si="54"/>
        <v>76.1252446183953</v>
      </c>
      <c r="E592" s="654">
        <f t="shared" si="55"/>
        <v>64.033238024220694</v>
      </c>
    </row>
    <row r="593" spans="1:5" ht="21" customHeight="1" thickTop="1" thickBot="1">
      <c r="A593" s="839" t="s">
        <v>348</v>
      </c>
      <c r="B593" s="839"/>
      <c r="C593" s="280">
        <v>122</v>
      </c>
      <c r="D593" s="654">
        <f t="shared" si="54"/>
        <v>23.874755381604697</v>
      </c>
      <c r="E593" s="654">
        <f t="shared" si="55"/>
        <v>20.08240369911292</v>
      </c>
    </row>
    <row r="594" spans="1:5" ht="21" customHeight="1" thickTop="1" thickBot="1">
      <c r="A594" s="840" t="s">
        <v>536</v>
      </c>
      <c r="B594" s="840"/>
      <c r="C594" s="557">
        <f>SUM(C592:C593)</f>
        <v>511</v>
      </c>
      <c r="D594" s="558">
        <f t="shared" si="54"/>
        <v>100</v>
      </c>
      <c r="E594" s="558">
        <f t="shared" si="55"/>
        <v>84.11564172333361</v>
      </c>
    </row>
    <row r="595" spans="1:5" ht="27" customHeight="1" thickTop="1" thickBot="1">
      <c r="A595" s="830" t="s">
        <v>522</v>
      </c>
      <c r="B595" s="830"/>
      <c r="C595" s="830"/>
      <c r="D595" s="830"/>
      <c r="E595" s="830"/>
    </row>
    <row r="596" spans="1:5" ht="23.25" customHeight="1" thickTop="1" thickBot="1">
      <c r="A596" s="863" t="s">
        <v>420</v>
      </c>
      <c r="B596" s="863"/>
      <c r="C596" s="682">
        <f>C576+C594</f>
        <v>933</v>
      </c>
      <c r="D596" s="683">
        <f>C596/C596*100</f>
        <v>100</v>
      </c>
      <c r="E596" s="683">
        <f>C596/1224830*100000</f>
        <v>76.173836369128779</v>
      </c>
    </row>
    <row r="597" spans="1:5" ht="12.75" customHeight="1" thickTop="1">
      <c r="A597" s="684"/>
      <c r="B597" s="684"/>
      <c r="C597" s="685"/>
      <c r="D597" s="686"/>
      <c r="E597" s="686"/>
    </row>
    <row r="598" spans="1:5" ht="17.25" customHeight="1">
      <c r="A598" s="830" t="s">
        <v>523</v>
      </c>
      <c r="B598" s="830"/>
      <c r="C598" s="830"/>
      <c r="D598" s="830"/>
      <c r="E598" s="830"/>
    </row>
    <row r="599" spans="1:5" ht="8.25" customHeight="1">
      <c r="A599" s="687"/>
      <c r="B599" s="687"/>
      <c r="C599" s="687"/>
      <c r="D599" s="687"/>
      <c r="E599" s="687"/>
    </row>
    <row r="600" spans="1:5">
      <c r="A600" s="815" t="s">
        <v>227</v>
      </c>
      <c r="B600" s="815"/>
      <c r="C600" s="815"/>
      <c r="D600" s="815"/>
      <c r="E600" s="815"/>
    </row>
    <row r="601" spans="1:5" ht="9.75" customHeight="1">
      <c r="A601" s="235"/>
      <c r="B601" s="235"/>
      <c r="C601" s="236"/>
      <c r="D601" s="237"/>
      <c r="E601" s="237"/>
    </row>
    <row r="602" spans="1:5" ht="17.25" customHeight="1">
      <c r="A602" s="778" t="s">
        <v>132</v>
      </c>
      <c r="B602" s="778"/>
      <c r="C602" s="696"/>
      <c r="D602" s="696"/>
      <c r="E602" s="697">
        <v>85</v>
      </c>
    </row>
    <row r="603" spans="1:5" ht="33.75" customHeight="1">
      <c r="A603" s="847" t="s">
        <v>589</v>
      </c>
      <c r="B603" s="847"/>
      <c r="C603" s="847"/>
      <c r="D603" s="847"/>
      <c r="E603" s="847"/>
    </row>
    <row r="604" spans="1:5" ht="15.75">
      <c r="A604" s="844" t="s">
        <v>378</v>
      </c>
      <c r="B604" s="844"/>
      <c r="C604" s="268"/>
      <c r="D604" s="268"/>
      <c r="E604" s="268"/>
    </row>
    <row r="605" spans="1:5" ht="18.75" thickBot="1">
      <c r="A605" s="841" t="s">
        <v>421</v>
      </c>
      <c r="B605" s="841"/>
      <c r="C605" s="841"/>
      <c r="D605" s="841"/>
      <c r="E605" s="841"/>
    </row>
    <row r="606" spans="1:5" ht="30" customHeight="1" thickTop="1">
      <c r="A606" s="573"/>
      <c r="B606" s="574" t="s">
        <v>43</v>
      </c>
      <c r="C606" s="574" t="s">
        <v>44</v>
      </c>
      <c r="D606" s="574" t="s">
        <v>45</v>
      </c>
      <c r="E606" s="763" t="s">
        <v>579</v>
      </c>
    </row>
    <row r="607" spans="1:5" ht="21" customHeight="1">
      <c r="A607" s="243">
        <v>1</v>
      </c>
      <c r="B607" s="722" t="s">
        <v>450</v>
      </c>
      <c r="C607" s="244">
        <v>32</v>
      </c>
      <c r="D607" s="482">
        <f>C607/220*100</f>
        <v>14.545454545454545</v>
      </c>
      <c r="E607" s="482">
        <f>C607/388234*100000</f>
        <v>8.2424517172633003</v>
      </c>
    </row>
    <row r="608" spans="1:5" ht="21" customHeight="1">
      <c r="A608" s="227">
        <v>2</v>
      </c>
      <c r="B608" s="378" t="s">
        <v>47</v>
      </c>
      <c r="C608" s="245">
        <v>30</v>
      </c>
      <c r="D608" s="246">
        <f t="shared" ref="D608:D619" si="56">C608/220*100</f>
        <v>13.636363636363635</v>
      </c>
      <c r="E608" s="246">
        <f t="shared" ref="E608:E619" si="57">C608/388234*100000</f>
        <v>7.7272984849343436</v>
      </c>
    </row>
    <row r="609" spans="1:5" ht="21" customHeight="1">
      <c r="A609" s="243">
        <v>3</v>
      </c>
      <c r="B609" s="651" t="s">
        <v>54</v>
      </c>
      <c r="C609" s="245">
        <v>27</v>
      </c>
      <c r="D609" s="246">
        <f t="shared" si="56"/>
        <v>12.272727272727273</v>
      </c>
      <c r="E609" s="246">
        <f t="shared" si="57"/>
        <v>6.9545686364409089</v>
      </c>
    </row>
    <row r="610" spans="1:5" ht="21" customHeight="1">
      <c r="A610" s="227">
        <v>4</v>
      </c>
      <c r="B610" s="378" t="s">
        <v>128</v>
      </c>
      <c r="C610" s="245">
        <v>17</v>
      </c>
      <c r="D610" s="246">
        <f t="shared" si="56"/>
        <v>7.7272727272727266</v>
      </c>
      <c r="E610" s="246">
        <f t="shared" si="57"/>
        <v>4.3788024747961281</v>
      </c>
    </row>
    <row r="611" spans="1:5" ht="21" customHeight="1">
      <c r="A611" s="243">
        <v>5</v>
      </c>
      <c r="B611" s="651" t="s">
        <v>78</v>
      </c>
      <c r="C611" s="245">
        <v>14</v>
      </c>
      <c r="D611" s="246">
        <f t="shared" si="56"/>
        <v>6.3636363636363633</v>
      </c>
      <c r="E611" s="246">
        <f t="shared" si="57"/>
        <v>3.6060726263026934</v>
      </c>
    </row>
    <row r="612" spans="1:5" ht="21" customHeight="1">
      <c r="A612" s="227">
        <v>6</v>
      </c>
      <c r="B612" s="378" t="s">
        <v>59</v>
      </c>
      <c r="C612" s="245">
        <v>12</v>
      </c>
      <c r="D612" s="246">
        <f t="shared" si="56"/>
        <v>5.4545454545454541</v>
      </c>
      <c r="E612" s="246">
        <f t="shared" si="57"/>
        <v>3.0909193939737376</v>
      </c>
    </row>
    <row r="613" spans="1:5" ht="21" customHeight="1">
      <c r="A613" s="243">
        <v>7</v>
      </c>
      <c r="B613" s="375" t="s">
        <v>452</v>
      </c>
      <c r="C613" s="245">
        <v>12</v>
      </c>
      <c r="D613" s="246">
        <f t="shared" si="56"/>
        <v>5.4545454545454541</v>
      </c>
      <c r="E613" s="246">
        <f t="shared" si="57"/>
        <v>3.0909193939737376</v>
      </c>
    </row>
    <row r="614" spans="1:5" ht="21" customHeight="1">
      <c r="A614" s="227">
        <v>8</v>
      </c>
      <c r="B614" s="274" t="s">
        <v>69</v>
      </c>
      <c r="C614" s="245">
        <v>10</v>
      </c>
      <c r="D614" s="246">
        <f t="shared" si="56"/>
        <v>4.5454545454545459</v>
      </c>
      <c r="E614" s="246">
        <f t="shared" si="57"/>
        <v>2.5757661616447813</v>
      </c>
    </row>
    <row r="615" spans="1:5" ht="21" customHeight="1">
      <c r="A615" s="243">
        <v>9</v>
      </c>
      <c r="B615" s="274" t="s">
        <v>60</v>
      </c>
      <c r="C615" s="245">
        <v>9</v>
      </c>
      <c r="D615" s="246">
        <f t="shared" si="56"/>
        <v>4.0909090909090908</v>
      </c>
      <c r="E615" s="246">
        <f t="shared" si="57"/>
        <v>2.318189545480303</v>
      </c>
    </row>
    <row r="616" spans="1:5" ht="21" customHeight="1" thickBot="1">
      <c r="A616" s="228">
        <v>10</v>
      </c>
      <c r="B616" s="274" t="s">
        <v>451</v>
      </c>
      <c r="C616" s="247">
        <v>7</v>
      </c>
      <c r="D616" s="480">
        <f t="shared" si="56"/>
        <v>3.1818181818181817</v>
      </c>
      <c r="E616" s="480">
        <f t="shared" si="57"/>
        <v>1.8030363131513467</v>
      </c>
    </row>
    <row r="617" spans="1:5" ht="21" customHeight="1" thickTop="1" thickBot="1">
      <c r="A617" s="848" t="s">
        <v>126</v>
      </c>
      <c r="B617" s="848"/>
      <c r="C617" s="249">
        <f>SUM(C607:C616)</f>
        <v>170</v>
      </c>
      <c r="D617" s="250">
        <f t="shared" si="56"/>
        <v>77.272727272727266</v>
      </c>
      <c r="E617" s="250">
        <f t="shared" si="57"/>
        <v>43.788024747961281</v>
      </c>
    </row>
    <row r="618" spans="1:5" ht="21" customHeight="1" thickTop="1" thickBot="1">
      <c r="A618" s="839" t="s">
        <v>348</v>
      </c>
      <c r="B618" s="839"/>
      <c r="C618" s="249">
        <v>50</v>
      </c>
      <c r="D618" s="250">
        <f t="shared" si="56"/>
        <v>22.727272727272727</v>
      </c>
      <c r="E618" s="250">
        <f t="shared" si="57"/>
        <v>12.878830808223906</v>
      </c>
    </row>
    <row r="619" spans="1:5" ht="21" customHeight="1" thickTop="1" thickBot="1">
      <c r="A619" s="840" t="s">
        <v>376</v>
      </c>
      <c r="B619" s="840"/>
      <c r="C619" s="572">
        <f>SUM(C617:C618)</f>
        <v>220</v>
      </c>
      <c r="D619" s="558">
        <f t="shared" si="56"/>
        <v>100</v>
      </c>
      <c r="E619" s="558">
        <f t="shared" si="57"/>
        <v>56.666855556185183</v>
      </c>
    </row>
    <row r="620" spans="1:5" ht="9" customHeight="1" thickTop="1">
      <c r="A620" s="229"/>
      <c r="B620" s="229"/>
      <c r="C620" s="230"/>
      <c r="D620" s="480"/>
      <c r="E620" s="230"/>
    </row>
    <row r="621" spans="1:5" ht="15">
      <c r="A621" s="830" t="s">
        <v>524</v>
      </c>
      <c r="B621" s="830"/>
      <c r="C621" s="830"/>
      <c r="D621" s="830"/>
      <c r="E621" s="830"/>
    </row>
    <row r="622" spans="1:5" ht="3.75" customHeight="1">
      <c r="A622" s="687"/>
      <c r="B622" s="687"/>
      <c r="C622" s="687"/>
      <c r="D622" s="687"/>
      <c r="E622" s="687"/>
    </row>
    <row r="623" spans="1:5" ht="18.75" thickBot="1">
      <c r="A623" s="841" t="s">
        <v>422</v>
      </c>
      <c r="B623" s="841"/>
      <c r="C623" s="841"/>
      <c r="D623" s="841"/>
      <c r="E623" s="841"/>
    </row>
    <row r="624" spans="1:5" ht="30" customHeight="1" thickTop="1">
      <c r="A624" s="573"/>
      <c r="B624" s="574" t="s">
        <v>43</v>
      </c>
      <c r="C624" s="576" t="s">
        <v>44</v>
      </c>
      <c r="D624" s="574" t="s">
        <v>45</v>
      </c>
      <c r="E624" s="763" t="s">
        <v>579</v>
      </c>
    </row>
    <row r="625" spans="1:5" ht="21" customHeight="1">
      <c r="A625" s="243">
        <v>1</v>
      </c>
      <c r="B625" s="379" t="s">
        <v>46</v>
      </c>
      <c r="C625" s="321">
        <v>66</v>
      </c>
      <c r="D625" s="653">
        <f>C625/242*100</f>
        <v>27.27272727272727</v>
      </c>
      <c r="E625" s="653">
        <f>C625/384369*100000</f>
        <v>17.170999742435004</v>
      </c>
    </row>
    <row r="626" spans="1:5" ht="21" customHeight="1">
      <c r="A626" s="227">
        <v>2</v>
      </c>
      <c r="B626" s="650" t="s">
        <v>78</v>
      </c>
      <c r="C626" s="245">
        <v>36</v>
      </c>
      <c r="D626" s="246">
        <f t="shared" ref="D626:D637" si="58">C626/242*100</f>
        <v>14.87603305785124</v>
      </c>
      <c r="E626" s="246">
        <f t="shared" ref="E626:E637" si="59">C626/384369*100000</f>
        <v>9.3659998595100014</v>
      </c>
    </row>
    <row r="627" spans="1:5" ht="21" customHeight="1">
      <c r="A627" s="243">
        <v>3</v>
      </c>
      <c r="B627" s="378" t="s">
        <v>128</v>
      </c>
      <c r="C627" s="245">
        <v>18</v>
      </c>
      <c r="D627" s="246">
        <f t="shared" si="58"/>
        <v>7.4380165289256199</v>
      </c>
      <c r="E627" s="246">
        <f t="shared" si="59"/>
        <v>4.6829999297550007</v>
      </c>
    </row>
    <row r="628" spans="1:5" ht="21" customHeight="1">
      <c r="A628" s="227">
        <v>4</v>
      </c>
      <c r="B628" s="378" t="s">
        <v>47</v>
      </c>
      <c r="C628" s="245">
        <v>15</v>
      </c>
      <c r="D628" s="246">
        <f t="shared" si="58"/>
        <v>6.1983471074380168</v>
      </c>
      <c r="E628" s="246">
        <f t="shared" si="59"/>
        <v>3.902499941462501</v>
      </c>
    </row>
    <row r="629" spans="1:5" ht="21" customHeight="1">
      <c r="A629" s="243">
        <v>5</v>
      </c>
      <c r="B629" s="378" t="s">
        <v>54</v>
      </c>
      <c r="C629" s="245">
        <v>10</v>
      </c>
      <c r="D629" s="246">
        <f t="shared" si="58"/>
        <v>4.1322314049586781</v>
      </c>
      <c r="E629" s="246">
        <f t="shared" si="59"/>
        <v>2.6016666276416669</v>
      </c>
    </row>
    <row r="630" spans="1:5" ht="21" customHeight="1">
      <c r="A630" s="227">
        <v>6</v>
      </c>
      <c r="B630" s="722" t="s">
        <v>450</v>
      </c>
      <c r="C630" s="245">
        <v>10</v>
      </c>
      <c r="D630" s="246">
        <f t="shared" si="58"/>
        <v>4.1322314049586781</v>
      </c>
      <c r="E630" s="246">
        <f t="shared" si="59"/>
        <v>2.6016666276416669</v>
      </c>
    </row>
    <row r="631" spans="1:5" ht="21" customHeight="1">
      <c r="A631" s="243">
        <v>7</v>
      </c>
      <c r="B631" s="375" t="s">
        <v>452</v>
      </c>
      <c r="C631" s="245">
        <v>10</v>
      </c>
      <c r="D631" s="246">
        <f t="shared" si="58"/>
        <v>4.1322314049586781</v>
      </c>
      <c r="E631" s="246">
        <f t="shared" si="59"/>
        <v>2.6016666276416669</v>
      </c>
    </row>
    <row r="632" spans="1:5" ht="21" customHeight="1">
      <c r="A632" s="227">
        <v>8</v>
      </c>
      <c r="B632" s="274" t="s">
        <v>451</v>
      </c>
      <c r="C632" s="245">
        <v>9</v>
      </c>
      <c r="D632" s="246">
        <f t="shared" si="58"/>
        <v>3.71900826446281</v>
      </c>
      <c r="E632" s="246">
        <f t="shared" si="59"/>
        <v>2.3414999648775003</v>
      </c>
    </row>
    <row r="633" spans="1:5" ht="21" customHeight="1">
      <c r="A633" s="243">
        <v>9</v>
      </c>
      <c r="B633" s="274" t="s">
        <v>69</v>
      </c>
      <c r="C633" s="245">
        <v>8</v>
      </c>
      <c r="D633" s="246">
        <f t="shared" si="58"/>
        <v>3.3057851239669422</v>
      </c>
      <c r="E633" s="246">
        <f t="shared" si="59"/>
        <v>2.0813333021133338</v>
      </c>
    </row>
    <row r="634" spans="1:5" ht="21" customHeight="1" thickBot="1">
      <c r="A634" s="228">
        <v>10</v>
      </c>
      <c r="B634" s="650" t="s">
        <v>61</v>
      </c>
      <c r="C634" s="244">
        <v>7</v>
      </c>
      <c r="D634" s="482">
        <f t="shared" si="58"/>
        <v>2.8925619834710745</v>
      </c>
      <c r="E634" s="482">
        <f t="shared" si="59"/>
        <v>1.821166639349167</v>
      </c>
    </row>
    <row r="635" spans="1:5" ht="21" customHeight="1" thickTop="1" thickBot="1">
      <c r="A635" s="848" t="s">
        <v>126</v>
      </c>
      <c r="B635" s="848"/>
      <c r="C635" s="280">
        <f>SUM(C625:C634)</f>
        <v>189</v>
      </c>
      <c r="D635" s="654">
        <f t="shared" si="58"/>
        <v>78.099173553718998</v>
      </c>
      <c r="E635" s="654">
        <f t="shared" si="59"/>
        <v>49.17149926242751</v>
      </c>
    </row>
    <row r="636" spans="1:5" ht="21" customHeight="1" thickTop="1" thickBot="1">
      <c r="A636" s="839" t="s">
        <v>348</v>
      </c>
      <c r="B636" s="839"/>
      <c r="C636" s="280">
        <v>53</v>
      </c>
      <c r="D636" s="654">
        <f t="shared" si="58"/>
        <v>21.900826446280991</v>
      </c>
      <c r="E636" s="654">
        <f t="shared" si="59"/>
        <v>13.788833126500837</v>
      </c>
    </row>
    <row r="637" spans="1:5" ht="21" customHeight="1" thickTop="1" thickBot="1">
      <c r="A637" s="840" t="s">
        <v>536</v>
      </c>
      <c r="B637" s="840"/>
      <c r="C637" s="557">
        <f>SUM(C635:C636)</f>
        <v>242</v>
      </c>
      <c r="D637" s="558">
        <f t="shared" si="58"/>
        <v>100</v>
      </c>
      <c r="E637" s="558">
        <f t="shared" si="59"/>
        <v>62.96033238892835</v>
      </c>
    </row>
    <row r="638" spans="1:5" ht="27" customHeight="1" thickTop="1" thickBot="1">
      <c r="A638" s="830" t="s">
        <v>525</v>
      </c>
      <c r="B638" s="830"/>
      <c r="C638" s="830"/>
      <c r="D638" s="830"/>
      <c r="E638" s="830"/>
    </row>
    <row r="639" spans="1:5" ht="23.25" customHeight="1" thickTop="1" thickBot="1">
      <c r="A639" s="863" t="s">
        <v>423</v>
      </c>
      <c r="B639" s="863"/>
      <c r="C639" s="682">
        <f>C619+C637</f>
        <v>462</v>
      </c>
      <c r="D639" s="683">
        <f>C639/C639*100</f>
        <v>100</v>
      </c>
      <c r="E639" s="683">
        <f>C639/772603*100000</f>
        <v>59.797852195759006</v>
      </c>
    </row>
    <row r="640" spans="1:5" ht="12.75" customHeight="1" thickTop="1">
      <c r="A640" s="684"/>
      <c r="B640" s="684"/>
      <c r="C640" s="685"/>
      <c r="D640" s="686"/>
      <c r="E640" s="686"/>
    </row>
    <row r="641" spans="1:5" ht="15">
      <c r="A641" s="830" t="s">
        <v>526</v>
      </c>
      <c r="B641" s="830"/>
      <c r="C641" s="830"/>
      <c r="D641" s="830"/>
      <c r="E641" s="830"/>
    </row>
    <row r="642" spans="1:5" ht="8.25" customHeight="1">
      <c r="A642" s="687"/>
      <c r="B642" s="687"/>
      <c r="C642" s="687"/>
      <c r="D642" s="687"/>
      <c r="E642" s="687"/>
    </row>
    <row r="643" spans="1:5">
      <c r="A643" s="815" t="s">
        <v>227</v>
      </c>
      <c r="B643" s="815"/>
      <c r="C643" s="815"/>
      <c r="D643" s="815"/>
      <c r="E643" s="815"/>
    </row>
    <row r="644" spans="1:5" ht="9.75" customHeight="1">
      <c r="A644" s="235"/>
      <c r="B644" s="235"/>
      <c r="C644" s="236"/>
      <c r="D644" s="237"/>
      <c r="E644" s="237"/>
    </row>
    <row r="645" spans="1:5" ht="17.25" customHeight="1">
      <c r="A645" s="778" t="s">
        <v>132</v>
      </c>
      <c r="B645" s="778"/>
      <c r="C645" s="696"/>
      <c r="D645" s="696"/>
      <c r="E645" s="697">
        <v>86</v>
      </c>
    </row>
    <row r="646" spans="1:5" ht="33.75" customHeight="1">
      <c r="A646" s="847" t="s">
        <v>589</v>
      </c>
      <c r="B646" s="847"/>
      <c r="C646" s="847"/>
      <c r="D646" s="847"/>
      <c r="E646" s="847"/>
    </row>
    <row r="647" spans="1:5" ht="15.75">
      <c r="A647" s="844" t="s">
        <v>378</v>
      </c>
      <c r="B647" s="844"/>
      <c r="C647" s="268"/>
      <c r="D647" s="268"/>
      <c r="E647" s="268"/>
    </row>
    <row r="648" spans="1:5" ht="18.75" thickBot="1">
      <c r="A648" s="841" t="s">
        <v>424</v>
      </c>
      <c r="B648" s="841"/>
      <c r="C648" s="841"/>
      <c r="D648" s="841"/>
      <c r="E648" s="841"/>
    </row>
    <row r="649" spans="1:5" ht="30" customHeight="1" thickTop="1">
      <c r="A649" s="573"/>
      <c r="B649" s="574" t="s">
        <v>43</v>
      </c>
      <c r="C649" s="574" t="s">
        <v>44</v>
      </c>
      <c r="D649" s="574" t="s">
        <v>45</v>
      </c>
      <c r="E649" s="763" t="s">
        <v>579</v>
      </c>
    </row>
    <row r="650" spans="1:5" ht="21" customHeight="1">
      <c r="A650" s="243">
        <v>1</v>
      </c>
      <c r="B650" s="378" t="s">
        <v>47</v>
      </c>
      <c r="C650" s="244">
        <v>111</v>
      </c>
      <c r="D650" s="482">
        <f>C650/729*100</f>
        <v>15.22633744855967</v>
      </c>
      <c r="E650" s="482">
        <f>C650/997707*100000</f>
        <v>11.125510796255814</v>
      </c>
    </row>
    <row r="651" spans="1:5" ht="21" customHeight="1">
      <c r="A651" s="227">
        <v>2</v>
      </c>
      <c r="B651" s="651" t="s">
        <v>54</v>
      </c>
      <c r="C651" s="245">
        <v>87</v>
      </c>
      <c r="D651" s="246">
        <f t="shared" ref="D651:D662" si="60">C651/729*100</f>
        <v>11.934156378600823</v>
      </c>
      <c r="E651" s="246">
        <f t="shared" ref="E651:E662" si="61">C651/997707*100000</f>
        <v>8.7199949484167192</v>
      </c>
    </row>
    <row r="652" spans="1:5" ht="21" customHeight="1">
      <c r="A652" s="243">
        <v>3</v>
      </c>
      <c r="B652" s="274" t="s">
        <v>451</v>
      </c>
      <c r="C652" s="245">
        <v>67</v>
      </c>
      <c r="D652" s="246">
        <f t="shared" si="60"/>
        <v>9.1906721536351164</v>
      </c>
      <c r="E652" s="246">
        <f t="shared" si="61"/>
        <v>6.7153984085508069</v>
      </c>
    </row>
    <row r="653" spans="1:5" ht="21" customHeight="1">
      <c r="A653" s="227">
        <v>4</v>
      </c>
      <c r="B653" s="722" t="s">
        <v>450</v>
      </c>
      <c r="C653" s="245">
        <v>61</v>
      </c>
      <c r="D653" s="246">
        <f t="shared" si="60"/>
        <v>8.3676268861454037</v>
      </c>
      <c r="E653" s="246">
        <f t="shared" si="61"/>
        <v>6.1140194465910334</v>
      </c>
    </row>
    <row r="654" spans="1:5" ht="21" customHeight="1">
      <c r="A654" s="243">
        <v>5</v>
      </c>
      <c r="B654" s="378" t="s">
        <v>59</v>
      </c>
      <c r="C654" s="245">
        <v>42</v>
      </c>
      <c r="D654" s="246">
        <f t="shared" si="60"/>
        <v>5.761316872427984</v>
      </c>
      <c r="E654" s="246">
        <f t="shared" si="61"/>
        <v>4.2096527337184169</v>
      </c>
    </row>
    <row r="655" spans="1:5" ht="21" customHeight="1">
      <c r="A655" s="227">
        <v>6</v>
      </c>
      <c r="B655" s="378" t="s">
        <v>128</v>
      </c>
      <c r="C655" s="245">
        <v>34</v>
      </c>
      <c r="D655" s="246">
        <f t="shared" si="60"/>
        <v>4.6639231824417013</v>
      </c>
      <c r="E655" s="246">
        <f t="shared" si="61"/>
        <v>3.4078141177720518</v>
      </c>
    </row>
    <row r="656" spans="1:5" ht="21" customHeight="1">
      <c r="A656" s="243">
        <v>7</v>
      </c>
      <c r="B656" s="375" t="s">
        <v>452</v>
      </c>
      <c r="C656" s="245">
        <v>34</v>
      </c>
      <c r="D656" s="246">
        <f t="shared" si="60"/>
        <v>4.6639231824417013</v>
      </c>
      <c r="E656" s="246">
        <f t="shared" si="61"/>
        <v>3.4078141177720518</v>
      </c>
    </row>
    <row r="657" spans="1:5" ht="21" customHeight="1">
      <c r="A657" s="227">
        <v>8</v>
      </c>
      <c r="B657" s="274" t="s">
        <v>50</v>
      </c>
      <c r="C657" s="245">
        <v>29</v>
      </c>
      <c r="D657" s="246">
        <f t="shared" si="60"/>
        <v>3.9780521262002746</v>
      </c>
      <c r="E657" s="246">
        <f t="shared" si="61"/>
        <v>2.9066649828055731</v>
      </c>
    </row>
    <row r="658" spans="1:5" ht="21" customHeight="1">
      <c r="A658" s="243">
        <v>9</v>
      </c>
      <c r="B658" s="274" t="s">
        <v>69</v>
      </c>
      <c r="C658" s="245">
        <v>28</v>
      </c>
      <c r="D658" s="246">
        <f t="shared" si="60"/>
        <v>3.8408779149519892</v>
      </c>
      <c r="E658" s="246">
        <f t="shared" si="61"/>
        <v>2.8064351558122778</v>
      </c>
    </row>
    <row r="659" spans="1:5" ht="21" customHeight="1" thickBot="1">
      <c r="A659" s="228">
        <v>10</v>
      </c>
      <c r="B659" s="274" t="s">
        <v>78</v>
      </c>
      <c r="C659" s="247">
        <v>21</v>
      </c>
      <c r="D659" s="480">
        <f t="shared" si="60"/>
        <v>2.880658436213992</v>
      </c>
      <c r="E659" s="480">
        <f t="shared" si="61"/>
        <v>2.1048263668592084</v>
      </c>
    </row>
    <row r="660" spans="1:5" ht="21" customHeight="1" thickTop="1" thickBot="1">
      <c r="A660" s="848" t="s">
        <v>126</v>
      </c>
      <c r="B660" s="848"/>
      <c r="C660" s="249">
        <f>SUM(C650:C659)</f>
        <v>514</v>
      </c>
      <c r="D660" s="250">
        <f t="shared" si="60"/>
        <v>70.507544581618646</v>
      </c>
      <c r="E660" s="250">
        <f t="shared" si="61"/>
        <v>51.518131074553949</v>
      </c>
    </row>
    <row r="661" spans="1:5" ht="21" customHeight="1" thickTop="1" thickBot="1">
      <c r="A661" s="839" t="s">
        <v>348</v>
      </c>
      <c r="B661" s="839"/>
      <c r="C661" s="249">
        <v>215</v>
      </c>
      <c r="D661" s="250">
        <f t="shared" si="60"/>
        <v>29.492455418381347</v>
      </c>
      <c r="E661" s="250">
        <f t="shared" si="61"/>
        <v>21.54941280355856</v>
      </c>
    </row>
    <row r="662" spans="1:5" ht="21" customHeight="1" thickTop="1" thickBot="1">
      <c r="A662" s="840" t="s">
        <v>376</v>
      </c>
      <c r="B662" s="840"/>
      <c r="C662" s="572">
        <f>SUM(C660:C661)</f>
        <v>729</v>
      </c>
      <c r="D662" s="558">
        <f t="shared" si="60"/>
        <v>100</v>
      </c>
      <c r="E662" s="558">
        <f t="shared" si="61"/>
        <v>73.067543878112517</v>
      </c>
    </row>
    <row r="663" spans="1:5" ht="9" customHeight="1" thickTop="1">
      <c r="A663" s="229"/>
      <c r="B663" s="229"/>
      <c r="C663" s="230"/>
      <c r="D663" s="480"/>
      <c r="E663" s="230"/>
    </row>
    <row r="664" spans="1:5" ht="15">
      <c r="A664" s="830" t="s">
        <v>527</v>
      </c>
      <c r="B664" s="830"/>
      <c r="C664" s="830"/>
      <c r="D664" s="830"/>
      <c r="E664" s="830"/>
    </row>
    <row r="665" spans="1:5" ht="3.75" customHeight="1">
      <c r="A665" s="687"/>
      <c r="B665" s="687"/>
      <c r="C665" s="687"/>
      <c r="D665" s="687"/>
      <c r="E665" s="687"/>
    </row>
    <row r="666" spans="1:5" ht="18.75" thickBot="1">
      <c r="A666" s="841" t="s">
        <v>425</v>
      </c>
      <c r="B666" s="841"/>
      <c r="C666" s="841"/>
      <c r="D666" s="841"/>
      <c r="E666" s="841"/>
    </row>
    <row r="667" spans="1:5" ht="30" customHeight="1" thickTop="1">
      <c r="A667" s="573"/>
      <c r="B667" s="574" t="s">
        <v>43</v>
      </c>
      <c r="C667" s="576" t="s">
        <v>44</v>
      </c>
      <c r="D667" s="574" t="s">
        <v>45</v>
      </c>
      <c r="E667" s="763" t="s">
        <v>579</v>
      </c>
    </row>
    <row r="668" spans="1:5" ht="21" customHeight="1">
      <c r="A668" s="243">
        <v>1</v>
      </c>
      <c r="B668" s="379" t="s">
        <v>46</v>
      </c>
      <c r="C668" s="321">
        <v>164</v>
      </c>
      <c r="D668" s="653">
        <f>C668/685*100</f>
        <v>23.941605839416059</v>
      </c>
      <c r="E668" s="653">
        <f>C668/990022*100000</f>
        <v>16.565288448135497</v>
      </c>
    </row>
    <row r="669" spans="1:5" ht="21" customHeight="1">
      <c r="A669" s="227">
        <v>2</v>
      </c>
      <c r="B669" s="378" t="s">
        <v>47</v>
      </c>
      <c r="C669" s="245">
        <v>56</v>
      </c>
      <c r="D669" s="246">
        <f t="shared" ref="D669:D680" si="62">C669/685*100</f>
        <v>8.1751824817518255</v>
      </c>
      <c r="E669" s="246">
        <f t="shared" ref="E669:E680" si="63">C669/990022*100000</f>
        <v>5.6564399578999254</v>
      </c>
    </row>
    <row r="670" spans="1:5" ht="21" customHeight="1">
      <c r="A670" s="243">
        <v>3</v>
      </c>
      <c r="B670" s="650" t="s">
        <v>78</v>
      </c>
      <c r="C670" s="245">
        <v>40</v>
      </c>
      <c r="D670" s="246">
        <f t="shared" si="62"/>
        <v>5.8394160583941606</v>
      </c>
      <c r="E670" s="246">
        <f t="shared" si="63"/>
        <v>4.0403142556428042</v>
      </c>
    </row>
    <row r="671" spans="1:5" ht="21" customHeight="1">
      <c r="A671" s="227">
        <v>4</v>
      </c>
      <c r="B671" s="274" t="s">
        <v>451</v>
      </c>
      <c r="C671" s="245">
        <v>39</v>
      </c>
      <c r="D671" s="246">
        <f t="shared" si="62"/>
        <v>5.6934306569343063</v>
      </c>
      <c r="E671" s="246">
        <f t="shared" si="63"/>
        <v>3.9393063992517341</v>
      </c>
    </row>
    <row r="672" spans="1:5" ht="21" customHeight="1">
      <c r="A672" s="243">
        <v>5</v>
      </c>
      <c r="B672" s="378" t="s">
        <v>54</v>
      </c>
      <c r="C672" s="245">
        <v>33</v>
      </c>
      <c r="D672" s="246">
        <f t="shared" si="62"/>
        <v>4.8175182481751824</v>
      </c>
      <c r="E672" s="246">
        <f t="shared" si="63"/>
        <v>3.3332592609053129</v>
      </c>
    </row>
    <row r="673" spans="1:5" ht="21" customHeight="1">
      <c r="A673" s="227">
        <v>6</v>
      </c>
      <c r="B673" s="722" t="s">
        <v>450</v>
      </c>
      <c r="C673" s="245">
        <v>32</v>
      </c>
      <c r="D673" s="246">
        <f t="shared" si="62"/>
        <v>4.6715328467153281</v>
      </c>
      <c r="E673" s="246">
        <f t="shared" si="63"/>
        <v>3.2322514045142432</v>
      </c>
    </row>
    <row r="674" spans="1:5" ht="21" customHeight="1">
      <c r="A674" s="243">
        <v>7</v>
      </c>
      <c r="B674" s="378" t="s">
        <v>128</v>
      </c>
      <c r="C674" s="245">
        <v>31</v>
      </c>
      <c r="D674" s="246">
        <f t="shared" si="62"/>
        <v>4.5255474452554747</v>
      </c>
      <c r="E674" s="246">
        <f t="shared" si="63"/>
        <v>3.1312435481231731</v>
      </c>
    </row>
    <row r="675" spans="1:5" ht="21" customHeight="1">
      <c r="A675" s="227">
        <v>8</v>
      </c>
      <c r="B675" s="650" t="s">
        <v>61</v>
      </c>
      <c r="C675" s="245">
        <v>31</v>
      </c>
      <c r="D675" s="246">
        <f t="shared" si="62"/>
        <v>4.5255474452554747</v>
      </c>
      <c r="E675" s="246">
        <f t="shared" si="63"/>
        <v>3.1312435481231731</v>
      </c>
    </row>
    <row r="676" spans="1:5" ht="21" customHeight="1">
      <c r="A676" s="243">
        <v>9</v>
      </c>
      <c r="B676" s="274" t="s">
        <v>69</v>
      </c>
      <c r="C676" s="245">
        <v>29</v>
      </c>
      <c r="D676" s="246">
        <f t="shared" si="62"/>
        <v>4.2335766423357661</v>
      </c>
      <c r="E676" s="246">
        <f t="shared" si="63"/>
        <v>2.9292278353410328</v>
      </c>
    </row>
    <row r="677" spans="1:5" ht="21" customHeight="1" thickBot="1">
      <c r="A677" s="228">
        <v>10</v>
      </c>
      <c r="B677" s="375" t="s">
        <v>452</v>
      </c>
      <c r="C677" s="244">
        <v>27</v>
      </c>
      <c r="D677" s="482">
        <f t="shared" si="62"/>
        <v>3.9416058394160585</v>
      </c>
      <c r="E677" s="482">
        <f t="shared" si="63"/>
        <v>2.7272121225588926</v>
      </c>
    </row>
    <row r="678" spans="1:5" ht="21" customHeight="1" thickTop="1" thickBot="1">
      <c r="A678" s="848" t="s">
        <v>126</v>
      </c>
      <c r="B678" s="848"/>
      <c r="C678" s="280">
        <f>SUM(C668:C677)</f>
        <v>482</v>
      </c>
      <c r="D678" s="654">
        <f t="shared" si="62"/>
        <v>70.364963503649633</v>
      </c>
      <c r="E678" s="654">
        <f t="shared" si="63"/>
        <v>48.685786780495789</v>
      </c>
    </row>
    <row r="679" spans="1:5" ht="21" customHeight="1" thickTop="1" thickBot="1">
      <c r="A679" s="839" t="s">
        <v>348</v>
      </c>
      <c r="B679" s="839"/>
      <c r="C679" s="280">
        <v>203</v>
      </c>
      <c r="D679" s="654">
        <f t="shared" si="62"/>
        <v>29.635036496350363</v>
      </c>
      <c r="E679" s="654">
        <f t="shared" si="63"/>
        <v>20.504594847387231</v>
      </c>
    </row>
    <row r="680" spans="1:5" ht="21" customHeight="1" thickTop="1" thickBot="1">
      <c r="A680" s="840" t="s">
        <v>536</v>
      </c>
      <c r="B680" s="840"/>
      <c r="C680" s="557">
        <f>SUM(C678:C679)</f>
        <v>685</v>
      </c>
      <c r="D680" s="558">
        <f t="shared" si="62"/>
        <v>100</v>
      </c>
      <c r="E680" s="558">
        <f t="shared" si="63"/>
        <v>69.190381627883013</v>
      </c>
    </row>
    <row r="681" spans="1:5" ht="27" customHeight="1" thickTop="1" thickBot="1">
      <c r="A681" s="830" t="s">
        <v>528</v>
      </c>
      <c r="B681" s="830"/>
      <c r="C681" s="830"/>
      <c r="D681" s="830"/>
      <c r="E681" s="830"/>
    </row>
    <row r="682" spans="1:5" ht="23.25" customHeight="1" thickTop="1" thickBot="1">
      <c r="A682" s="863" t="s">
        <v>426</v>
      </c>
      <c r="B682" s="863"/>
      <c r="C682" s="682">
        <f>C662+C680</f>
        <v>1414</v>
      </c>
      <c r="D682" s="683">
        <f>C682/C682*100</f>
        <v>100</v>
      </c>
      <c r="E682" s="683">
        <f>C682/1987729*100000</f>
        <v>71.13645773644194</v>
      </c>
    </row>
    <row r="683" spans="1:5" ht="12.75" customHeight="1" thickTop="1">
      <c r="A683" s="684"/>
      <c r="B683" s="684"/>
      <c r="C683" s="685"/>
      <c r="D683" s="686"/>
      <c r="E683" s="686"/>
    </row>
    <row r="684" spans="1:5" ht="15">
      <c r="A684" s="830" t="s">
        <v>529</v>
      </c>
      <c r="B684" s="830"/>
      <c r="C684" s="830"/>
      <c r="D684" s="830"/>
      <c r="E684" s="830"/>
    </row>
    <row r="685" spans="1:5" ht="8.25" customHeight="1">
      <c r="A685" s="687"/>
      <c r="B685" s="687"/>
      <c r="C685" s="687"/>
      <c r="D685" s="687"/>
      <c r="E685" s="687"/>
    </row>
    <row r="686" spans="1:5">
      <c r="A686" s="815" t="s">
        <v>227</v>
      </c>
      <c r="B686" s="815"/>
      <c r="C686" s="815"/>
      <c r="D686" s="815"/>
      <c r="E686" s="815"/>
    </row>
    <row r="687" spans="1:5" ht="9.75" customHeight="1">
      <c r="A687" s="235"/>
      <c r="B687" s="235"/>
      <c r="C687" s="236"/>
      <c r="D687" s="237"/>
      <c r="E687" s="237"/>
    </row>
    <row r="688" spans="1:5" ht="17.25" customHeight="1">
      <c r="A688" s="778" t="s">
        <v>132</v>
      </c>
      <c r="B688" s="778"/>
      <c r="C688" s="696"/>
      <c r="D688" s="696"/>
      <c r="E688" s="697">
        <v>87</v>
      </c>
    </row>
    <row r="689" spans="1:5" ht="33.75" customHeight="1">
      <c r="A689" s="847" t="s">
        <v>589</v>
      </c>
      <c r="B689" s="847"/>
      <c r="C689" s="847"/>
      <c r="D689" s="847"/>
      <c r="E689" s="847"/>
    </row>
    <row r="690" spans="1:5" ht="15.75">
      <c r="A690" s="844" t="s">
        <v>378</v>
      </c>
      <c r="B690" s="844"/>
      <c r="C690" s="268"/>
      <c r="D690" s="268"/>
      <c r="E690" s="268"/>
    </row>
    <row r="691" spans="1:5" ht="18.75" thickBot="1">
      <c r="A691" s="841" t="s">
        <v>427</v>
      </c>
      <c r="B691" s="841"/>
      <c r="C691" s="841"/>
      <c r="D691" s="841"/>
      <c r="E691" s="841"/>
    </row>
    <row r="692" spans="1:5" ht="30" customHeight="1" thickTop="1">
      <c r="A692" s="573"/>
      <c r="B692" s="574" t="s">
        <v>43</v>
      </c>
      <c r="C692" s="574" t="s">
        <v>44</v>
      </c>
      <c r="D692" s="574" t="s">
        <v>45</v>
      </c>
      <c r="E692" s="763" t="s">
        <v>579</v>
      </c>
    </row>
    <row r="693" spans="1:5" ht="21" customHeight="1">
      <c r="A693" s="243">
        <v>1</v>
      </c>
      <c r="B693" s="378" t="s">
        <v>47</v>
      </c>
      <c r="C693" s="244">
        <v>52</v>
      </c>
      <c r="D693" s="482">
        <f>C693/333*100</f>
        <v>15.615615615615615</v>
      </c>
      <c r="E693" s="482">
        <f>C693/525887*100000</f>
        <v>9.8880557990594937</v>
      </c>
    </row>
    <row r="694" spans="1:5" ht="21" customHeight="1">
      <c r="A694" s="227">
        <v>2</v>
      </c>
      <c r="B694" s="722" t="s">
        <v>450</v>
      </c>
      <c r="C694" s="245">
        <v>30</v>
      </c>
      <c r="D694" s="246">
        <f t="shared" ref="D694:D705" si="64">C694/333*100</f>
        <v>9.0090090090090094</v>
      </c>
      <c r="E694" s="246">
        <f t="shared" ref="E694:E705" si="65">C694/525887*100000</f>
        <v>5.7046475763804771</v>
      </c>
    </row>
    <row r="695" spans="1:5" ht="21" customHeight="1">
      <c r="A695" s="243">
        <v>3</v>
      </c>
      <c r="B695" s="651" t="s">
        <v>54</v>
      </c>
      <c r="C695" s="245">
        <v>27</v>
      </c>
      <c r="D695" s="246">
        <f t="shared" si="64"/>
        <v>8.1081081081081088</v>
      </c>
      <c r="E695" s="246">
        <f t="shared" si="65"/>
        <v>5.1341828187424294</v>
      </c>
    </row>
    <row r="696" spans="1:5" ht="21" customHeight="1">
      <c r="A696" s="227">
        <v>4</v>
      </c>
      <c r="B696" s="378" t="s">
        <v>128</v>
      </c>
      <c r="C696" s="245">
        <v>22</v>
      </c>
      <c r="D696" s="246">
        <f t="shared" si="64"/>
        <v>6.606606606606606</v>
      </c>
      <c r="E696" s="246">
        <f t="shared" si="65"/>
        <v>4.1834082226790166</v>
      </c>
    </row>
    <row r="697" spans="1:5" ht="21" customHeight="1">
      <c r="A697" s="243">
        <v>5</v>
      </c>
      <c r="B697" s="375" t="s">
        <v>452</v>
      </c>
      <c r="C697" s="245">
        <v>22</v>
      </c>
      <c r="D697" s="246">
        <f t="shared" si="64"/>
        <v>6.606606606606606</v>
      </c>
      <c r="E697" s="246">
        <f t="shared" si="65"/>
        <v>4.1834082226790166</v>
      </c>
    </row>
    <row r="698" spans="1:5" ht="21" customHeight="1">
      <c r="A698" s="227">
        <v>6</v>
      </c>
      <c r="B698" s="274" t="s">
        <v>59</v>
      </c>
      <c r="C698" s="245">
        <v>21</v>
      </c>
      <c r="D698" s="246">
        <f t="shared" si="64"/>
        <v>6.3063063063063058</v>
      </c>
      <c r="E698" s="246">
        <f t="shared" si="65"/>
        <v>3.993253303466334</v>
      </c>
    </row>
    <row r="699" spans="1:5" ht="21" customHeight="1">
      <c r="A699" s="243">
        <v>7</v>
      </c>
      <c r="B699" s="274" t="s">
        <v>451</v>
      </c>
      <c r="C699" s="245">
        <v>17</v>
      </c>
      <c r="D699" s="246">
        <f t="shared" si="64"/>
        <v>5.1051051051051051</v>
      </c>
      <c r="E699" s="246">
        <f t="shared" si="65"/>
        <v>3.2326336266156037</v>
      </c>
    </row>
    <row r="700" spans="1:5" ht="21" customHeight="1">
      <c r="A700" s="227">
        <v>8</v>
      </c>
      <c r="B700" s="274" t="s">
        <v>50</v>
      </c>
      <c r="C700" s="245">
        <v>16</v>
      </c>
      <c r="D700" s="246">
        <f t="shared" si="64"/>
        <v>4.8048048048048049</v>
      </c>
      <c r="E700" s="246">
        <f t="shared" si="65"/>
        <v>3.0424787074029211</v>
      </c>
    </row>
    <row r="701" spans="1:5" ht="21" customHeight="1">
      <c r="A701" s="243">
        <v>9</v>
      </c>
      <c r="B701" s="274" t="s">
        <v>69</v>
      </c>
      <c r="C701" s="245">
        <v>14</v>
      </c>
      <c r="D701" s="246">
        <f t="shared" si="64"/>
        <v>4.2042042042042045</v>
      </c>
      <c r="E701" s="246">
        <f t="shared" si="65"/>
        <v>2.662168868977556</v>
      </c>
    </row>
    <row r="702" spans="1:5" ht="21" customHeight="1" thickBot="1">
      <c r="A702" s="228">
        <v>10</v>
      </c>
      <c r="B702" s="274" t="s">
        <v>55</v>
      </c>
      <c r="C702" s="247">
        <v>13</v>
      </c>
      <c r="D702" s="480">
        <f t="shared" si="64"/>
        <v>3.9039039039039038</v>
      </c>
      <c r="E702" s="480">
        <f t="shared" si="65"/>
        <v>2.4720139497648734</v>
      </c>
    </row>
    <row r="703" spans="1:5" ht="21" customHeight="1" thickTop="1" thickBot="1">
      <c r="A703" s="848" t="s">
        <v>126</v>
      </c>
      <c r="B703" s="848"/>
      <c r="C703" s="249">
        <f>SUM(C693:C702)</f>
        <v>234</v>
      </c>
      <c r="D703" s="250">
        <f t="shared" si="64"/>
        <v>70.270270270270274</v>
      </c>
      <c r="E703" s="250">
        <f t="shared" si="65"/>
        <v>44.496251095767725</v>
      </c>
    </row>
    <row r="704" spans="1:5" ht="21" customHeight="1" thickTop="1" thickBot="1">
      <c r="A704" s="839" t="s">
        <v>348</v>
      </c>
      <c r="B704" s="839"/>
      <c r="C704" s="249">
        <v>99</v>
      </c>
      <c r="D704" s="250">
        <f t="shared" si="64"/>
        <v>29.72972972972973</v>
      </c>
      <c r="E704" s="250">
        <f t="shared" si="65"/>
        <v>18.825337002055573</v>
      </c>
    </row>
    <row r="705" spans="1:5" ht="21" customHeight="1" thickTop="1" thickBot="1">
      <c r="A705" s="840" t="s">
        <v>376</v>
      </c>
      <c r="B705" s="840"/>
      <c r="C705" s="572">
        <f>SUM(C703:C704)</f>
        <v>333</v>
      </c>
      <c r="D705" s="558">
        <f t="shared" si="64"/>
        <v>100</v>
      </c>
      <c r="E705" s="558">
        <f t="shared" si="65"/>
        <v>63.321588097823295</v>
      </c>
    </row>
    <row r="706" spans="1:5" ht="9" customHeight="1" thickTop="1">
      <c r="A706" s="229"/>
      <c r="B706" s="229"/>
      <c r="C706" s="230"/>
      <c r="D706" s="480"/>
      <c r="E706" s="230"/>
    </row>
    <row r="707" spans="1:5" ht="15">
      <c r="A707" s="830" t="s">
        <v>530</v>
      </c>
      <c r="B707" s="830"/>
      <c r="C707" s="830"/>
      <c r="D707" s="830"/>
      <c r="E707" s="830"/>
    </row>
    <row r="708" spans="1:5" ht="3.75" customHeight="1">
      <c r="A708" s="687"/>
      <c r="B708" s="687"/>
      <c r="C708" s="687"/>
      <c r="D708" s="687"/>
      <c r="E708" s="687"/>
    </row>
    <row r="709" spans="1:5" ht="18.75" thickBot="1">
      <c r="A709" s="841" t="s">
        <v>428</v>
      </c>
      <c r="B709" s="841"/>
      <c r="C709" s="841"/>
      <c r="D709" s="841"/>
      <c r="E709" s="841"/>
    </row>
    <row r="710" spans="1:5" ht="30" customHeight="1" thickTop="1">
      <c r="A710" s="573"/>
      <c r="B710" s="574" t="s">
        <v>43</v>
      </c>
      <c r="C710" s="576" t="s">
        <v>44</v>
      </c>
      <c r="D710" s="574" t="s">
        <v>45</v>
      </c>
      <c r="E710" s="763" t="s">
        <v>579</v>
      </c>
    </row>
    <row r="711" spans="1:5" ht="21" customHeight="1">
      <c r="A711" s="243">
        <v>1</v>
      </c>
      <c r="B711" s="379" t="s">
        <v>46</v>
      </c>
      <c r="C711" s="321">
        <v>111</v>
      </c>
      <c r="D711" s="653">
        <f>C711/329*100</f>
        <v>33.738601823708208</v>
      </c>
      <c r="E711" s="653">
        <f>C711/529725*100000</f>
        <v>20.9542687243381</v>
      </c>
    </row>
    <row r="712" spans="1:5" ht="21" customHeight="1">
      <c r="A712" s="227">
        <v>2</v>
      </c>
      <c r="B712" s="650" t="s">
        <v>78</v>
      </c>
      <c r="C712" s="245">
        <v>21</v>
      </c>
      <c r="D712" s="246">
        <f t="shared" ref="D712:D723" si="66">C712/329*100</f>
        <v>6.3829787234042552</v>
      </c>
      <c r="E712" s="246">
        <f t="shared" ref="E712:E723" si="67">C712/529725*100000</f>
        <v>3.9643211100099105</v>
      </c>
    </row>
    <row r="713" spans="1:5" ht="21" customHeight="1">
      <c r="A713" s="243">
        <v>3</v>
      </c>
      <c r="B713" s="375" t="s">
        <v>452</v>
      </c>
      <c r="C713" s="245">
        <v>20</v>
      </c>
      <c r="D713" s="246">
        <f t="shared" si="66"/>
        <v>6.0790273556231007</v>
      </c>
      <c r="E713" s="246">
        <f t="shared" si="67"/>
        <v>3.7755439142951528</v>
      </c>
    </row>
    <row r="714" spans="1:5" ht="21" customHeight="1">
      <c r="A714" s="227">
        <v>4</v>
      </c>
      <c r="B714" s="378" t="s">
        <v>128</v>
      </c>
      <c r="C714" s="245">
        <v>17</v>
      </c>
      <c r="D714" s="246">
        <f t="shared" si="66"/>
        <v>5.1671732522796354</v>
      </c>
      <c r="E714" s="246">
        <f t="shared" si="67"/>
        <v>3.2092123271508801</v>
      </c>
    </row>
    <row r="715" spans="1:5" ht="21" customHeight="1">
      <c r="A715" s="243">
        <v>5</v>
      </c>
      <c r="B715" s="722" t="s">
        <v>450</v>
      </c>
      <c r="C715" s="245">
        <v>15</v>
      </c>
      <c r="D715" s="246">
        <f t="shared" si="66"/>
        <v>4.5592705167173255</v>
      </c>
      <c r="E715" s="246">
        <f t="shared" si="67"/>
        <v>2.8316579357213651</v>
      </c>
    </row>
    <row r="716" spans="1:5" ht="21" customHeight="1">
      <c r="A716" s="227">
        <v>6</v>
      </c>
      <c r="B716" s="650" t="s">
        <v>199</v>
      </c>
      <c r="C716" s="245">
        <v>15</v>
      </c>
      <c r="D716" s="246">
        <f t="shared" si="66"/>
        <v>4.5592705167173255</v>
      </c>
      <c r="E716" s="246">
        <f t="shared" si="67"/>
        <v>2.8316579357213651</v>
      </c>
    </row>
    <row r="717" spans="1:5" ht="21" customHeight="1">
      <c r="A717" s="243">
        <v>7</v>
      </c>
      <c r="B717" s="274" t="s">
        <v>451</v>
      </c>
      <c r="C717" s="245">
        <v>13</v>
      </c>
      <c r="D717" s="246">
        <f t="shared" si="66"/>
        <v>3.9513677811550152</v>
      </c>
      <c r="E717" s="246">
        <f t="shared" si="67"/>
        <v>2.4541035442918497</v>
      </c>
    </row>
    <row r="718" spans="1:5" ht="21" customHeight="1">
      <c r="A718" s="227">
        <v>8</v>
      </c>
      <c r="B718" s="378" t="s">
        <v>50</v>
      </c>
      <c r="C718" s="245">
        <v>13</v>
      </c>
      <c r="D718" s="246">
        <f t="shared" si="66"/>
        <v>3.9513677811550152</v>
      </c>
      <c r="E718" s="246">
        <f t="shared" si="67"/>
        <v>2.4541035442918497</v>
      </c>
    </row>
    <row r="719" spans="1:5" ht="21" customHeight="1">
      <c r="A719" s="243">
        <v>9</v>
      </c>
      <c r="B719" s="650" t="s">
        <v>61</v>
      </c>
      <c r="C719" s="245">
        <v>12</v>
      </c>
      <c r="D719" s="246">
        <f t="shared" si="66"/>
        <v>3.6474164133738598</v>
      </c>
      <c r="E719" s="246">
        <f t="shared" si="67"/>
        <v>2.265326348577092</v>
      </c>
    </row>
    <row r="720" spans="1:5" ht="21" customHeight="1" thickBot="1">
      <c r="A720" s="228">
        <v>10</v>
      </c>
      <c r="B720" s="650" t="s">
        <v>60</v>
      </c>
      <c r="C720" s="244">
        <v>12</v>
      </c>
      <c r="D720" s="482">
        <f t="shared" si="66"/>
        <v>3.6474164133738598</v>
      </c>
      <c r="E720" s="482">
        <f t="shared" si="67"/>
        <v>2.265326348577092</v>
      </c>
    </row>
    <row r="721" spans="1:5" ht="21" customHeight="1" thickTop="1" thickBot="1">
      <c r="A721" s="848" t="s">
        <v>126</v>
      </c>
      <c r="B721" s="848"/>
      <c r="C721" s="280">
        <f>SUM(C711:C720)</f>
        <v>249</v>
      </c>
      <c r="D721" s="654">
        <f t="shared" si="66"/>
        <v>75.683890577507597</v>
      </c>
      <c r="E721" s="654">
        <f t="shared" si="67"/>
        <v>47.005521732974657</v>
      </c>
    </row>
    <row r="722" spans="1:5" ht="21" customHeight="1" thickTop="1" thickBot="1">
      <c r="A722" s="839" t="s">
        <v>348</v>
      </c>
      <c r="B722" s="839"/>
      <c r="C722" s="280">
        <v>80</v>
      </c>
      <c r="D722" s="654">
        <f t="shared" si="66"/>
        <v>24.316109422492403</v>
      </c>
      <c r="E722" s="654">
        <f t="shared" si="67"/>
        <v>15.102175657180611</v>
      </c>
    </row>
    <row r="723" spans="1:5" ht="21" customHeight="1" thickTop="1" thickBot="1">
      <c r="A723" s="840" t="s">
        <v>536</v>
      </c>
      <c r="B723" s="840"/>
      <c r="C723" s="557">
        <f>SUM(C721:C722)</f>
        <v>329</v>
      </c>
      <c r="D723" s="558">
        <f t="shared" si="66"/>
        <v>100</v>
      </c>
      <c r="E723" s="558">
        <f t="shared" si="67"/>
        <v>62.107697390155266</v>
      </c>
    </row>
    <row r="724" spans="1:5" ht="27" customHeight="1" thickTop="1" thickBot="1">
      <c r="A724" s="830" t="s">
        <v>531</v>
      </c>
      <c r="B724" s="830"/>
      <c r="C724" s="830"/>
      <c r="D724" s="830"/>
      <c r="E724" s="830"/>
    </row>
    <row r="725" spans="1:5" ht="23.25" customHeight="1" thickTop="1" thickBot="1">
      <c r="A725" s="863" t="s">
        <v>429</v>
      </c>
      <c r="B725" s="863"/>
      <c r="C725" s="682">
        <f>C705+C723</f>
        <v>662</v>
      </c>
      <c r="D725" s="683">
        <f>C725/C725*100</f>
        <v>100</v>
      </c>
      <c r="E725" s="683">
        <f>C725/1055612*100000</f>
        <v>62.712436008685003</v>
      </c>
    </row>
    <row r="726" spans="1:5" ht="12.75" customHeight="1" thickTop="1">
      <c r="A726" s="684"/>
      <c r="B726" s="684"/>
      <c r="C726" s="685"/>
      <c r="D726" s="686"/>
      <c r="E726" s="686"/>
    </row>
    <row r="727" spans="1:5" ht="15">
      <c r="A727" s="830" t="s">
        <v>532</v>
      </c>
      <c r="B727" s="830"/>
      <c r="C727" s="830"/>
      <c r="D727" s="830"/>
      <c r="E727" s="830"/>
    </row>
    <row r="728" spans="1:5" ht="8.25" customHeight="1">
      <c r="A728" s="687"/>
      <c r="B728" s="687"/>
      <c r="C728" s="687"/>
      <c r="D728" s="687"/>
      <c r="E728" s="687"/>
    </row>
    <row r="729" spans="1:5">
      <c r="A729" s="815" t="s">
        <v>227</v>
      </c>
      <c r="B729" s="815"/>
      <c r="C729" s="815"/>
      <c r="D729" s="815"/>
      <c r="E729" s="815"/>
    </row>
    <row r="730" spans="1:5" ht="9.75" customHeight="1">
      <c r="A730" s="235"/>
      <c r="B730" s="235"/>
      <c r="C730" s="236"/>
      <c r="D730" s="237"/>
      <c r="E730" s="237"/>
    </row>
    <row r="731" spans="1:5" ht="17.25" customHeight="1">
      <c r="A731" s="778" t="s">
        <v>132</v>
      </c>
      <c r="B731" s="778"/>
      <c r="C731" s="696"/>
      <c r="D731" s="696"/>
      <c r="E731" s="697">
        <v>88</v>
      </c>
    </row>
    <row r="732" spans="1:5" ht="33.75" customHeight="1">
      <c r="A732" s="847" t="s">
        <v>589</v>
      </c>
      <c r="B732" s="847"/>
      <c r="C732" s="847"/>
      <c r="D732" s="847"/>
      <c r="E732" s="847"/>
    </row>
    <row r="733" spans="1:5" ht="15.75">
      <c r="A733" s="844" t="s">
        <v>378</v>
      </c>
      <c r="B733" s="844"/>
      <c r="C733" s="268"/>
      <c r="D733" s="268"/>
      <c r="E733" s="268"/>
    </row>
    <row r="734" spans="1:5" ht="18.75" thickBot="1">
      <c r="A734" s="841" t="s">
        <v>430</v>
      </c>
      <c r="B734" s="841"/>
      <c r="C734" s="841"/>
      <c r="D734" s="841"/>
      <c r="E734" s="841"/>
    </row>
    <row r="735" spans="1:5" ht="30" customHeight="1" thickTop="1">
      <c r="A735" s="573"/>
      <c r="B735" s="574" t="s">
        <v>43</v>
      </c>
      <c r="C735" s="574" t="s">
        <v>44</v>
      </c>
      <c r="D735" s="574" t="s">
        <v>45</v>
      </c>
      <c r="E735" s="763" t="s">
        <v>579</v>
      </c>
    </row>
    <row r="736" spans="1:5" ht="21" customHeight="1">
      <c r="A736" s="243">
        <v>1</v>
      </c>
      <c r="B736" s="378" t="s">
        <v>47</v>
      </c>
      <c r="C736" s="244">
        <v>115</v>
      </c>
      <c r="D736" s="482">
        <f>C736/931*100</f>
        <v>12.352309344790548</v>
      </c>
      <c r="E736" s="482">
        <f>C736/1386195*100000</f>
        <v>8.2960910982942515</v>
      </c>
    </row>
    <row r="737" spans="1:5" ht="21" customHeight="1">
      <c r="A737" s="227">
        <v>2</v>
      </c>
      <c r="B737" s="722" t="s">
        <v>450</v>
      </c>
      <c r="C737" s="245">
        <v>95</v>
      </c>
      <c r="D737" s="246">
        <f t="shared" ref="D737:D748" si="68">C737/931*100</f>
        <v>10.204081632653061</v>
      </c>
      <c r="E737" s="246">
        <f t="shared" ref="E737:E748" si="69">C737/1386195*100000</f>
        <v>6.8532926464169908</v>
      </c>
    </row>
    <row r="738" spans="1:5" ht="21" customHeight="1">
      <c r="A738" s="243">
        <v>3</v>
      </c>
      <c r="B738" s="651" t="s">
        <v>54</v>
      </c>
      <c r="C738" s="245">
        <v>94</v>
      </c>
      <c r="D738" s="246">
        <f t="shared" si="68"/>
        <v>10.096670247046188</v>
      </c>
      <c r="E738" s="246">
        <f t="shared" si="69"/>
        <v>6.7811527238231273</v>
      </c>
    </row>
    <row r="739" spans="1:5" ht="21" customHeight="1">
      <c r="A739" s="227">
        <v>4</v>
      </c>
      <c r="B739" s="375" t="s">
        <v>452</v>
      </c>
      <c r="C739" s="245">
        <v>63</v>
      </c>
      <c r="D739" s="246">
        <f t="shared" si="68"/>
        <v>6.7669172932330826</v>
      </c>
      <c r="E739" s="246">
        <f t="shared" si="69"/>
        <v>4.5448151234133727</v>
      </c>
    </row>
    <row r="740" spans="1:5" ht="21" customHeight="1">
      <c r="A740" s="243">
        <v>5</v>
      </c>
      <c r="B740" s="274" t="s">
        <v>451</v>
      </c>
      <c r="C740" s="245">
        <v>62</v>
      </c>
      <c r="D740" s="246">
        <f t="shared" si="68"/>
        <v>6.6595059076262082</v>
      </c>
      <c r="E740" s="246">
        <f t="shared" si="69"/>
        <v>4.4726752008195092</v>
      </c>
    </row>
    <row r="741" spans="1:5" ht="21" customHeight="1">
      <c r="A741" s="227">
        <v>6</v>
      </c>
      <c r="B741" s="378" t="s">
        <v>128</v>
      </c>
      <c r="C741" s="245">
        <v>51</v>
      </c>
      <c r="D741" s="246">
        <f t="shared" si="68"/>
        <v>5.4779806659505912</v>
      </c>
      <c r="E741" s="246">
        <f t="shared" si="69"/>
        <v>3.6791360522870158</v>
      </c>
    </row>
    <row r="742" spans="1:5" ht="21" customHeight="1">
      <c r="A742" s="243">
        <v>7</v>
      </c>
      <c r="B742" s="378" t="s">
        <v>59</v>
      </c>
      <c r="C742" s="245">
        <v>46</v>
      </c>
      <c r="D742" s="246">
        <f t="shared" si="68"/>
        <v>4.9409237379162185</v>
      </c>
      <c r="E742" s="246">
        <f t="shared" si="69"/>
        <v>3.318436439317701</v>
      </c>
    </row>
    <row r="743" spans="1:5" ht="21" customHeight="1">
      <c r="A743" s="227">
        <v>8</v>
      </c>
      <c r="B743" s="274" t="s">
        <v>50</v>
      </c>
      <c r="C743" s="245">
        <v>32</v>
      </c>
      <c r="D743" s="246">
        <f t="shared" si="68"/>
        <v>3.4371643394199785</v>
      </c>
      <c r="E743" s="246">
        <f t="shared" si="69"/>
        <v>2.3084775230036181</v>
      </c>
    </row>
    <row r="744" spans="1:5" ht="21" customHeight="1">
      <c r="A744" s="243">
        <v>9</v>
      </c>
      <c r="B744" s="274" t="s">
        <v>369</v>
      </c>
      <c r="C744" s="245">
        <v>32</v>
      </c>
      <c r="D744" s="246">
        <f t="shared" si="68"/>
        <v>3.4371643394199785</v>
      </c>
      <c r="E744" s="246">
        <f t="shared" si="69"/>
        <v>2.3084775230036181</v>
      </c>
    </row>
    <row r="745" spans="1:5" ht="21" customHeight="1" thickBot="1">
      <c r="A745" s="228">
        <v>10</v>
      </c>
      <c r="B745" s="274" t="s">
        <v>55</v>
      </c>
      <c r="C745" s="247">
        <v>28</v>
      </c>
      <c r="D745" s="480">
        <f t="shared" si="68"/>
        <v>3.007518796992481</v>
      </c>
      <c r="E745" s="480">
        <f t="shared" si="69"/>
        <v>2.0199178326281655</v>
      </c>
    </row>
    <row r="746" spans="1:5" ht="21" customHeight="1" thickTop="1" thickBot="1">
      <c r="A746" s="848" t="s">
        <v>126</v>
      </c>
      <c r="B746" s="848"/>
      <c r="C746" s="249">
        <f>SUM(C736:C745)</f>
        <v>618</v>
      </c>
      <c r="D746" s="250">
        <f t="shared" si="68"/>
        <v>66.380236305048328</v>
      </c>
      <c r="E746" s="250">
        <f t="shared" si="69"/>
        <v>44.582472163007367</v>
      </c>
    </row>
    <row r="747" spans="1:5" ht="21" customHeight="1" thickTop="1" thickBot="1">
      <c r="A747" s="839" t="s">
        <v>348</v>
      </c>
      <c r="B747" s="839"/>
      <c r="C747" s="249">
        <v>313</v>
      </c>
      <c r="D747" s="250">
        <f t="shared" si="68"/>
        <v>33.619763694951665</v>
      </c>
      <c r="E747" s="250">
        <f t="shared" si="69"/>
        <v>22.579795771879137</v>
      </c>
    </row>
    <row r="748" spans="1:5" ht="21" customHeight="1" thickTop="1" thickBot="1">
      <c r="A748" s="840" t="s">
        <v>376</v>
      </c>
      <c r="B748" s="840"/>
      <c r="C748" s="572">
        <f>SUM(C746:C747)</f>
        <v>931</v>
      </c>
      <c r="D748" s="558">
        <f t="shared" si="68"/>
        <v>100</v>
      </c>
      <c r="E748" s="558">
        <f t="shared" si="69"/>
        <v>67.162267934886501</v>
      </c>
    </row>
    <row r="749" spans="1:5" ht="9" customHeight="1" thickTop="1">
      <c r="A749" s="229"/>
      <c r="B749" s="229"/>
      <c r="C749" s="230"/>
      <c r="D749" s="480"/>
      <c r="E749" s="230"/>
    </row>
    <row r="750" spans="1:5" ht="15">
      <c r="A750" s="830" t="s">
        <v>533</v>
      </c>
      <c r="B750" s="830"/>
      <c r="C750" s="830"/>
      <c r="D750" s="830"/>
      <c r="E750" s="830"/>
    </row>
    <row r="751" spans="1:5" ht="3.75" customHeight="1">
      <c r="A751" s="687"/>
      <c r="B751" s="687"/>
      <c r="C751" s="687"/>
      <c r="D751" s="687"/>
      <c r="E751" s="687"/>
    </row>
    <row r="752" spans="1:5" ht="18.75" thickBot="1">
      <c r="A752" s="841" t="s">
        <v>431</v>
      </c>
      <c r="B752" s="841"/>
      <c r="C752" s="841"/>
      <c r="D752" s="841"/>
      <c r="E752" s="841"/>
    </row>
    <row r="753" spans="1:5" ht="33.75" customHeight="1" thickTop="1">
      <c r="A753" s="573"/>
      <c r="B753" s="574" t="s">
        <v>43</v>
      </c>
      <c r="C753" s="576" t="s">
        <v>44</v>
      </c>
      <c r="D753" s="574" t="s">
        <v>45</v>
      </c>
      <c r="E753" s="763" t="s">
        <v>579</v>
      </c>
    </row>
    <row r="754" spans="1:5" ht="21" customHeight="1">
      <c r="A754" s="243">
        <v>1</v>
      </c>
      <c r="B754" s="379" t="s">
        <v>46</v>
      </c>
      <c r="C754" s="321">
        <v>427</v>
      </c>
      <c r="D754" s="653">
        <f>C754/1201*100</f>
        <v>35.553705245628642</v>
      </c>
      <c r="E754" s="653">
        <f>C754/1373144*100000</f>
        <v>31.09652010277145</v>
      </c>
    </row>
    <row r="755" spans="1:5" ht="21" customHeight="1">
      <c r="A755" s="227">
        <v>2</v>
      </c>
      <c r="B755" s="722" t="s">
        <v>450</v>
      </c>
      <c r="C755" s="245">
        <v>64</v>
      </c>
      <c r="D755" s="246">
        <f t="shared" ref="D755:D766" si="70">C755/1201*100</f>
        <v>5.3288925895087429</v>
      </c>
      <c r="E755" s="246">
        <f t="shared" ref="E755:E766" si="71">C755/1373144*100000</f>
        <v>4.6608367367151589</v>
      </c>
    </row>
    <row r="756" spans="1:5" ht="21" customHeight="1">
      <c r="A756" s="243">
        <v>3</v>
      </c>
      <c r="B756" s="378" t="s">
        <v>128</v>
      </c>
      <c r="C756" s="245">
        <v>63</v>
      </c>
      <c r="D756" s="246">
        <f t="shared" si="70"/>
        <v>5.2456286427976684</v>
      </c>
      <c r="E756" s="246">
        <f t="shared" si="71"/>
        <v>4.5880111627039843</v>
      </c>
    </row>
    <row r="757" spans="1:5" ht="21" customHeight="1">
      <c r="A757" s="227">
        <v>4</v>
      </c>
      <c r="B757" s="650" t="s">
        <v>61</v>
      </c>
      <c r="C757" s="245">
        <v>52</v>
      </c>
      <c r="D757" s="246">
        <f t="shared" si="70"/>
        <v>4.3297252289758541</v>
      </c>
      <c r="E757" s="246">
        <f t="shared" si="71"/>
        <v>3.7869298485810665</v>
      </c>
    </row>
    <row r="758" spans="1:5" ht="21" customHeight="1">
      <c r="A758" s="243">
        <v>5</v>
      </c>
      <c r="B758" s="274" t="s">
        <v>451</v>
      </c>
      <c r="C758" s="245">
        <v>51</v>
      </c>
      <c r="D758" s="246">
        <f t="shared" si="70"/>
        <v>4.2464612822647796</v>
      </c>
      <c r="E758" s="246">
        <f t="shared" si="71"/>
        <v>3.7141042745698924</v>
      </c>
    </row>
    <row r="759" spans="1:5" ht="21" customHeight="1">
      <c r="A759" s="227">
        <v>6</v>
      </c>
      <c r="B759" s="375" t="s">
        <v>452</v>
      </c>
      <c r="C759" s="245">
        <v>49</v>
      </c>
      <c r="D759" s="246">
        <f t="shared" si="70"/>
        <v>4.0799333888426315</v>
      </c>
      <c r="E759" s="246">
        <f t="shared" si="71"/>
        <v>3.568453126547543</v>
      </c>
    </row>
    <row r="760" spans="1:5" ht="21" customHeight="1">
      <c r="A760" s="243">
        <v>7</v>
      </c>
      <c r="B760" s="650" t="s">
        <v>78</v>
      </c>
      <c r="C760" s="245">
        <v>43</v>
      </c>
      <c r="D760" s="246">
        <f t="shared" si="70"/>
        <v>3.5803497085761866</v>
      </c>
      <c r="E760" s="246">
        <f t="shared" si="71"/>
        <v>3.1314996824804977</v>
      </c>
    </row>
    <row r="761" spans="1:5" ht="21" customHeight="1">
      <c r="A761" s="227">
        <v>8</v>
      </c>
      <c r="B761" s="650" t="s">
        <v>199</v>
      </c>
      <c r="C761" s="245">
        <v>39</v>
      </c>
      <c r="D761" s="246">
        <f t="shared" si="70"/>
        <v>3.2472939217318899</v>
      </c>
      <c r="E761" s="246">
        <f t="shared" si="71"/>
        <v>2.8401973864358001</v>
      </c>
    </row>
    <row r="762" spans="1:5" ht="21" customHeight="1">
      <c r="A762" s="243">
        <v>9</v>
      </c>
      <c r="B762" s="378" t="s">
        <v>47</v>
      </c>
      <c r="C762" s="245">
        <v>38</v>
      </c>
      <c r="D762" s="246">
        <f t="shared" si="70"/>
        <v>3.1640299750208163</v>
      </c>
      <c r="E762" s="246">
        <f t="shared" si="71"/>
        <v>2.7673718124246256</v>
      </c>
    </row>
    <row r="763" spans="1:5" ht="21" customHeight="1" thickBot="1">
      <c r="A763" s="228">
        <v>10</v>
      </c>
      <c r="B763" s="274" t="s">
        <v>369</v>
      </c>
      <c r="C763" s="244">
        <v>38</v>
      </c>
      <c r="D763" s="482">
        <f t="shared" si="70"/>
        <v>3.1640299750208163</v>
      </c>
      <c r="E763" s="482">
        <f t="shared" si="71"/>
        <v>2.7673718124246256</v>
      </c>
    </row>
    <row r="764" spans="1:5" ht="21" customHeight="1" thickTop="1" thickBot="1">
      <c r="A764" s="848" t="s">
        <v>126</v>
      </c>
      <c r="B764" s="848"/>
      <c r="C764" s="280">
        <f>SUM(C754:C763)</f>
        <v>864</v>
      </c>
      <c r="D764" s="654">
        <f t="shared" si="70"/>
        <v>71.940049958368022</v>
      </c>
      <c r="E764" s="654">
        <f t="shared" si="71"/>
        <v>62.921295945654641</v>
      </c>
    </row>
    <row r="765" spans="1:5" ht="21" customHeight="1" thickTop="1" thickBot="1">
      <c r="A765" s="839" t="s">
        <v>348</v>
      </c>
      <c r="B765" s="839"/>
      <c r="C765" s="280">
        <v>337</v>
      </c>
      <c r="D765" s="654">
        <f t="shared" si="70"/>
        <v>28.059950041631975</v>
      </c>
      <c r="E765" s="654">
        <f t="shared" si="71"/>
        <v>24.542218441765758</v>
      </c>
    </row>
    <row r="766" spans="1:5" ht="21" customHeight="1" thickTop="1" thickBot="1">
      <c r="A766" s="840" t="s">
        <v>536</v>
      </c>
      <c r="B766" s="840"/>
      <c r="C766" s="557">
        <f>SUM(C764:C765)</f>
        <v>1201</v>
      </c>
      <c r="D766" s="558">
        <f t="shared" si="70"/>
        <v>100</v>
      </c>
      <c r="E766" s="558">
        <f t="shared" si="71"/>
        <v>87.463514387420403</v>
      </c>
    </row>
    <row r="767" spans="1:5" ht="27" customHeight="1" thickTop="1" thickBot="1">
      <c r="A767" s="830" t="s">
        <v>534</v>
      </c>
      <c r="B767" s="830"/>
      <c r="C767" s="830"/>
      <c r="D767" s="830"/>
      <c r="E767" s="830"/>
    </row>
    <row r="768" spans="1:5" ht="23.25" customHeight="1" thickTop="1" thickBot="1">
      <c r="A768" s="863" t="s">
        <v>432</v>
      </c>
      <c r="B768" s="863"/>
      <c r="C768" s="682">
        <f>C748+C766</f>
        <v>2132</v>
      </c>
      <c r="D768" s="683">
        <f>C768/C768*100</f>
        <v>100</v>
      </c>
      <c r="E768" s="683">
        <f>C768/2759339*100000</f>
        <v>77.264881190748937</v>
      </c>
    </row>
    <row r="769" spans="1:5" ht="7.5" customHeight="1" thickTop="1">
      <c r="A769" s="684"/>
      <c r="B769" s="684"/>
      <c r="C769" s="685"/>
      <c r="D769" s="686"/>
      <c r="E769" s="686"/>
    </row>
    <row r="770" spans="1:5" ht="15">
      <c r="A770" s="830" t="s">
        <v>535</v>
      </c>
      <c r="B770" s="830"/>
      <c r="C770" s="830"/>
      <c r="D770" s="830"/>
      <c r="E770" s="830"/>
    </row>
    <row r="771" spans="1:5" ht="8.25" customHeight="1">
      <c r="A771" s="687"/>
      <c r="B771" s="687"/>
      <c r="C771" s="687"/>
      <c r="D771" s="687"/>
      <c r="E771" s="687"/>
    </row>
    <row r="772" spans="1:5">
      <c r="A772" s="815" t="s">
        <v>227</v>
      </c>
      <c r="B772" s="815"/>
      <c r="C772" s="815"/>
      <c r="D772" s="815"/>
      <c r="E772" s="815"/>
    </row>
    <row r="773" spans="1:5" ht="9.75" customHeight="1">
      <c r="A773" s="235"/>
      <c r="B773" s="235"/>
      <c r="C773" s="236"/>
      <c r="D773" s="237"/>
      <c r="E773" s="237"/>
    </row>
    <row r="774" spans="1:5" ht="17.25" customHeight="1">
      <c r="A774" s="778" t="s">
        <v>132</v>
      </c>
      <c r="B774" s="778"/>
      <c r="C774" s="696"/>
      <c r="D774" s="696"/>
      <c r="E774" s="697">
        <v>89</v>
      </c>
    </row>
  </sheetData>
  <mergeCells count="288">
    <mergeCell ref="A767:E767"/>
    <mergeCell ref="A768:B768"/>
    <mergeCell ref="A770:E770"/>
    <mergeCell ref="A772:E772"/>
    <mergeCell ref="A774:B774"/>
    <mergeCell ref="A734:E734"/>
    <mergeCell ref="A746:B746"/>
    <mergeCell ref="A747:B747"/>
    <mergeCell ref="A748:B748"/>
    <mergeCell ref="A750:E750"/>
    <mergeCell ref="A752:E752"/>
    <mergeCell ref="A764:B764"/>
    <mergeCell ref="A765:B765"/>
    <mergeCell ref="A766:B766"/>
    <mergeCell ref="A723:B723"/>
    <mergeCell ref="A724:E724"/>
    <mergeCell ref="A725:B725"/>
    <mergeCell ref="A727:E727"/>
    <mergeCell ref="A729:E729"/>
    <mergeCell ref="A731:B731"/>
    <mergeCell ref="A732:E732"/>
    <mergeCell ref="A733:B733"/>
    <mergeCell ref="A690:B690"/>
    <mergeCell ref="A691:E691"/>
    <mergeCell ref="A703:B703"/>
    <mergeCell ref="A704:B704"/>
    <mergeCell ref="A705:B705"/>
    <mergeCell ref="A707:E707"/>
    <mergeCell ref="A709:E709"/>
    <mergeCell ref="A721:B721"/>
    <mergeCell ref="A722:B722"/>
    <mergeCell ref="A679:B679"/>
    <mergeCell ref="A680:B680"/>
    <mergeCell ref="A681:E681"/>
    <mergeCell ref="A682:B682"/>
    <mergeCell ref="A684:E684"/>
    <mergeCell ref="A686:E686"/>
    <mergeCell ref="A688:B688"/>
    <mergeCell ref="A689:E689"/>
    <mergeCell ref="A646:E646"/>
    <mergeCell ref="A647:B647"/>
    <mergeCell ref="A648:E648"/>
    <mergeCell ref="A660:B660"/>
    <mergeCell ref="A661:B661"/>
    <mergeCell ref="A662:B662"/>
    <mergeCell ref="A664:E664"/>
    <mergeCell ref="A666:E666"/>
    <mergeCell ref="A678:B678"/>
    <mergeCell ref="A623:E623"/>
    <mergeCell ref="A635:B635"/>
    <mergeCell ref="A636:B636"/>
    <mergeCell ref="A637:B637"/>
    <mergeCell ref="A638:E638"/>
    <mergeCell ref="A639:B639"/>
    <mergeCell ref="A641:E641"/>
    <mergeCell ref="A643:E643"/>
    <mergeCell ref="A645:B645"/>
    <mergeCell ref="A602:B602"/>
    <mergeCell ref="A603:E603"/>
    <mergeCell ref="A604:B604"/>
    <mergeCell ref="A605:E605"/>
    <mergeCell ref="A617:B617"/>
    <mergeCell ref="A618:B618"/>
    <mergeCell ref="A619:B619"/>
    <mergeCell ref="A621:E621"/>
    <mergeCell ref="A578:E578"/>
    <mergeCell ref="A580:E580"/>
    <mergeCell ref="A592:B592"/>
    <mergeCell ref="A593:B593"/>
    <mergeCell ref="A594:B594"/>
    <mergeCell ref="A595:E595"/>
    <mergeCell ref="A596:B596"/>
    <mergeCell ref="A598:E598"/>
    <mergeCell ref="A600:E600"/>
    <mergeCell ref="A557:E557"/>
    <mergeCell ref="A559:B559"/>
    <mergeCell ref="A560:E560"/>
    <mergeCell ref="A561:B561"/>
    <mergeCell ref="A562:E562"/>
    <mergeCell ref="A574:B574"/>
    <mergeCell ref="A575:B575"/>
    <mergeCell ref="A576:B576"/>
    <mergeCell ref="A533:B533"/>
    <mergeCell ref="A535:E535"/>
    <mergeCell ref="A537:E537"/>
    <mergeCell ref="A549:B549"/>
    <mergeCell ref="A550:B550"/>
    <mergeCell ref="A551:B551"/>
    <mergeCell ref="A552:E552"/>
    <mergeCell ref="A553:B553"/>
    <mergeCell ref="A555:E555"/>
    <mergeCell ref="A512:E512"/>
    <mergeCell ref="A514:E514"/>
    <mergeCell ref="A516:B516"/>
    <mergeCell ref="A517:E517"/>
    <mergeCell ref="A518:B518"/>
    <mergeCell ref="A519:E519"/>
    <mergeCell ref="A531:B531"/>
    <mergeCell ref="A532:B532"/>
    <mergeCell ref="A489:B489"/>
    <mergeCell ref="A490:B490"/>
    <mergeCell ref="A492:E492"/>
    <mergeCell ref="A494:E494"/>
    <mergeCell ref="A506:B506"/>
    <mergeCell ref="A507:B507"/>
    <mergeCell ref="A508:B508"/>
    <mergeCell ref="A509:E509"/>
    <mergeCell ref="A510:B510"/>
    <mergeCell ref="A467:B467"/>
    <mergeCell ref="A469:E469"/>
    <mergeCell ref="A471:E471"/>
    <mergeCell ref="A473:B473"/>
    <mergeCell ref="A474:E474"/>
    <mergeCell ref="A475:B475"/>
    <mergeCell ref="A476:E476"/>
    <mergeCell ref="A488:B488"/>
    <mergeCell ref="A445:B445"/>
    <mergeCell ref="A446:B446"/>
    <mergeCell ref="A447:B447"/>
    <mergeCell ref="A449:E449"/>
    <mergeCell ref="A451:E451"/>
    <mergeCell ref="A463:B463"/>
    <mergeCell ref="A464:B464"/>
    <mergeCell ref="A465:B465"/>
    <mergeCell ref="A466:E466"/>
    <mergeCell ref="A423:E423"/>
    <mergeCell ref="A424:B424"/>
    <mergeCell ref="A426:E426"/>
    <mergeCell ref="A428:E428"/>
    <mergeCell ref="A430:B430"/>
    <mergeCell ref="A431:E431"/>
    <mergeCell ref="A432:B432"/>
    <mergeCell ref="A433:E433"/>
    <mergeCell ref="A390:E390"/>
    <mergeCell ref="A402:B402"/>
    <mergeCell ref="A403:B403"/>
    <mergeCell ref="A404:B404"/>
    <mergeCell ref="A406:E406"/>
    <mergeCell ref="A408:E408"/>
    <mergeCell ref="A420:B420"/>
    <mergeCell ref="A421:B421"/>
    <mergeCell ref="A422:B422"/>
    <mergeCell ref="A379:B379"/>
    <mergeCell ref="A380:E380"/>
    <mergeCell ref="A381:B381"/>
    <mergeCell ref="A383:E383"/>
    <mergeCell ref="A385:E385"/>
    <mergeCell ref="A387:B387"/>
    <mergeCell ref="A388:E388"/>
    <mergeCell ref="A389:B389"/>
    <mergeCell ref="A345:E345"/>
    <mergeCell ref="A347:E347"/>
    <mergeCell ref="A359:B359"/>
    <mergeCell ref="A360:B360"/>
    <mergeCell ref="A361:B361"/>
    <mergeCell ref="A363:E363"/>
    <mergeCell ref="A365:E365"/>
    <mergeCell ref="A377:B377"/>
    <mergeCell ref="A378:B378"/>
    <mergeCell ref="A303:B303"/>
    <mergeCell ref="A334:B334"/>
    <mergeCell ref="A335:B335"/>
    <mergeCell ref="A336:B336"/>
    <mergeCell ref="A337:E337"/>
    <mergeCell ref="A338:B338"/>
    <mergeCell ref="A340:E340"/>
    <mergeCell ref="A342:E342"/>
    <mergeCell ref="A344:B344"/>
    <mergeCell ref="A259:E259"/>
    <mergeCell ref="A293:B293"/>
    <mergeCell ref="A294:E294"/>
    <mergeCell ref="A295:B295"/>
    <mergeCell ref="A297:E297"/>
    <mergeCell ref="A299:E299"/>
    <mergeCell ref="A301:B301"/>
    <mergeCell ref="A302:E302"/>
    <mergeCell ref="A129:B129"/>
    <mergeCell ref="A130:E130"/>
    <mergeCell ref="A131:B131"/>
    <mergeCell ref="A132:E132"/>
    <mergeCell ref="A144:B144"/>
    <mergeCell ref="A145:B145"/>
    <mergeCell ref="A146:B146"/>
    <mergeCell ref="A148:E148"/>
    <mergeCell ref="A261:E261"/>
    <mergeCell ref="A207:B207"/>
    <mergeCell ref="A208:E208"/>
    <mergeCell ref="A209:B209"/>
    <mergeCell ref="A205:B205"/>
    <mergeCell ref="A206:B206"/>
    <mergeCell ref="A211:E211"/>
    <mergeCell ref="A213:E213"/>
    <mergeCell ref="A36:E36"/>
    <mergeCell ref="A37:B37"/>
    <mergeCell ref="A39:E39"/>
    <mergeCell ref="A79:E79"/>
    <mergeCell ref="A80:B80"/>
    <mergeCell ref="A84:E84"/>
    <mergeCell ref="A346:B346"/>
    <mergeCell ref="A304:E304"/>
    <mergeCell ref="A316:B316"/>
    <mergeCell ref="A317:B317"/>
    <mergeCell ref="A318:B318"/>
    <mergeCell ref="A320:E320"/>
    <mergeCell ref="A322:E322"/>
    <mergeCell ref="A291:B291"/>
    <mergeCell ref="A273:B273"/>
    <mergeCell ref="A274:B274"/>
    <mergeCell ref="A275:B275"/>
    <mergeCell ref="A277:E277"/>
    <mergeCell ref="A279:E279"/>
    <mergeCell ref="A292:B292"/>
    <mergeCell ref="A250:B250"/>
    <mergeCell ref="A251:E251"/>
    <mergeCell ref="A248:B248"/>
    <mergeCell ref="A260:B260"/>
    <mergeCell ref="A249:B249"/>
    <mergeCell ref="A252:B252"/>
    <mergeCell ref="A254:E254"/>
    <mergeCell ref="A256:E256"/>
    <mergeCell ref="A258:B258"/>
    <mergeCell ref="A189:B189"/>
    <mergeCell ref="A191:E191"/>
    <mergeCell ref="A193:E193"/>
    <mergeCell ref="A166:B166"/>
    <mergeCell ref="A174:B174"/>
    <mergeCell ref="A175:E175"/>
    <mergeCell ref="A187:B187"/>
    <mergeCell ref="A188:B188"/>
    <mergeCell ref="A215:B215"/>
    <mergeCell ref="A216:E216"/>
    <mergeCell ref="A217:B217"/>
    <mergeCell ref="A218:E218"/>
    <mergeCell ref="A230:B230"/>
    <mergeCell ref="A231:B231"/>
    <mergeCell ref="A232:B232"/>
    <mergeCell ref="A234:E234"/>
    <mergeCell ref="A236:E236"/>
    <mergeCell ref="A150:E150"/>
    <mergeCell ref="A162:B162"/>
    <mergeCell ref="A163:B163"/>
    <mergeCell ref="A164:B164"/>
    <mergeCell ref="A165:E165"/>
    <mergeCell ref="A168:E168"/>
    <mergeCell ref="A170:E170"/>
    <mergeCell ref="A172:B172"/>
    <mergeCell ref="A173:E173"/>
    <mergeCell ref="A127:E127"/>
    <mergeCell ref="A86:B86"/>
    <mergeCell ref="A87:E87"/>
    <mergeCell ref="A101:B101"/>
    <mergeCell ref="A76:B76"/>
    <mergeCell ref="A77:B77"/>
    <mergeCell ref="A78:B78"/>
    <mergeCell ref="A82:E82"/>
    <mergeCell ref="A88:B88"/>
    <mergeCell ref="A89:E89"/>
    <mergeCell ref="A102:B102"/>
    <mergeCell ref="A103:B103"/>
    <mergeCell ref="A105:E105"/>
    <mergeCell ref="A107:E107"/>
    <mergeCell ref="A120:B120"/>
    <mergeCell ref="A121:B121"/>
    <mergeCell ref="A122:E122"/>
    <mergeCell ref="A123:B123"/>
    <mergeCell ref="A125:E125"/>
    <mergeCell ref="A119:B119"/>
    <mergeCell ref="A58:B58"/>
    <mergeCell ref="A59:B59"/>
    <mergeCell ref="A60:B60"/>
    <mergeCell ref="A62:E62"/>
    <mergeCell ref="A64:E64"/>
    <mergeCell ref="A41:E41"/>
    <mergeCell ref="A43:B43"/>
    <mergeCell ref="A44:E44"/>
    <mergeCell ref="A45:B45"/>
    <mergeCell ref="A46:E46"/>
    <mergeCell ref="A19:E19"/>
    <mergeCell ref="A21:E21"/>
    <mergeCell ref="A33:B33"/>
    <mergeCell ref="A34:B34"/>
    <mergeCell ref="A35:B35"/>
    <mergeCell ref="A1:E1"/>
    <mergeCell ref="A2:B2"/>
    <mergeCell ref="A3:E3"/>
    <mergeCell ref="A15:B15"/>
    <mergeCell ref="A16:B16"/>
    <mergeCell ref="A17:B17"/>
  </mergeCells>
  <printOptions horizontalCentered="1"/>
  <pageMargins left="0.511811023622047" right="0.511811023622047" top="0.511811023622047" bottom="0.31496062992126" header="0" footer="0"/>
  <pageSetup paperSize="9" scale="95" orientation="portrait" r:id="rId1"/>
</worksheet>
</file>

<file path=xl/worksheets/sheet37.xml><?xml version="1.0" encoding="utf-8"?>
<worksheet xmlns="http://schemas.openxmlformats.org/spreadsheetml/2006/main" xmlns:r="http://schemas.openxmlformats.org/officeDocument/2006/relationships">
  <sheetPr>
    <tabColor rgb="FF993366"/>
  </sheetPr>
  <dimension ref="A1:O28"/>
  <sheetViews>
    <sheetView rightToLeft="1" view="pageBreakPreview" workbookViewId="0">
      <selection activeCell="S11" sqref="S11"/>
    </sheetView>
  </sheetViews>
  <sheetFormatPr defaultRowHeight="12.75"/>
  <cols>
    <col min="1" max="1" width="0.42578125" style="284" customWidth="1"/>
    <col min="2" max="2" width="5.140625" style="284" customWidth="1"/>
    <col min="3" max="3" width="30.7109375" style="284" customWidth="1"/>
    <col min="4" max="5" width="9.7109375" style="284" customWidth="1"/>
    <col min="6" max="6" width="1.42578125" style="284" customWidth="1"/>
    <col min="7" max="8" width="9.7109375" style="284" customWidth="1"/>
    <col min="9" max="9" width="1.140625" style="284" customWidth="1"/>
    <col min="10" max="11" width="9.7109375" style="284" customWidth="1"/>
    <col min="12" max="12" width="9.140625" style="284" hidden="1" customWidth="1"/>
    <col min="13" max="13" width="6.28515625" style="284" hidden="1" customWidth="1"/>
    <col min="14" max="15" width="9.140625" style="284" hidden="1" customWidth="1"/>
    <col min="16" max="16384" width="9.140625" style="284"/>
  </cols>
  <sheetData>
    <row r="1" spans="1:11" ht="42.75" customHeight="1">
      <c r="B1" s="767" t="s">
        <v>372</v>
      </c>
      <c r="C1" s="767"/>
      <c r="D1" s="767"/>
      <c r="E1" s="767"/>
      <c r="F1" s="767"/>
      <c r="G1" s="767"/>
      <c r="H1" s="767"/>
      <c r="I1" s="767"/>
      <c r="J1" s="767"/>
      <c r="K1" s="767"/>
    </row>
    <row r="2" spans="1:11" ht="22.5" customHeight="1" thickBot="1">
      <c r="B2" s="780" t="s">
        <v>368</v>
      </c>
      <c r="C2" s="780"/>
      <c r="D2" s="263"/>
      <c r="E2" s="263"/>
      <c r="F2" s="263"/>
      <c r="G2" s="263"/>
      <c r="H2" s="263"/>
      <c r="I2" s="263"/>
      <c r="J2" s="263"/>
      <c r="K2" s="263"/>
    </row>
    <row r="3" spans="1:11" s="570" customFormat="1" ht="27.75" customHeight="1" thickTop="1">
      <c r="A3" s="662"/>
      <c r="B3" s="678"/>
      <c r="C3" s="852" t="s">
        <v>138</v>
      </c>
      <c r="D3" s="784" t="s">
        <v>85</v>
      </c>
      <c r="E3" s="784"/>
      <c r="F3" s="784"/>
      <c r="G3" s="776" t="s">
        <v>86</v>
      </c>
      <c r="H3" s="776"/>
      <c r="I3" s="784"/>
      <c r="J3" s="784" t="s">
        <v>2</v>
      </c>
      <c r="K3" s="784"/>
    </row>
    <row r="4" spans="1:11" s="570" customFormat="1" ht="30" customHeight="1">
      <c r="A4" s="662"/>
      <c r="B4" s="679"/>
      <c r="C4" s="853"/>
      <c r="D4" s="554" t="s">
        <v>341</v>
      </c>
      <c r="E4" s="554" t="s">
        <v>340</v>
      </c>
      <c r="F4" s="785"/>
      <c r="G4" s="554" t="s">
        <v>341</v>
      </c>
      <c r="H4" s="554" t="s">
        <v>340</v>
      </c>
      <c r="I4" s="785"/>
      <c r="J4" s="554" t="s">
        <v>341</v>
      </c>
      <c r="K4" s="554" t="s">
        <v>340</v>
      </c>
    </row>
    <row r="5" spans="1:11" ht="36" customHeight="1">
      <c r="B5" s="412">
        <v>1</v>
      </c>
      <c r="C5" s="722" t="s">
        <v>450</v>
      </c>
      <c r="D5" s="210">
        <v>273</v>
      </c>
      <c r="E5" s="222">
        <f>D5/874*100</f>
        <v>31.235697940503432</v>
      </c>
      <c r="F5" s="210"/>
      <c r="G5" s="210">
        <v>194</v>
      </c>
      <c r="H5" s="475">
        <f>G5/637*100</f>
        <v>30.4552590266876</v>
      </c>
      <c r="I5" s="210"/>
      <c r="J5" s="210">
        <f>D5+G5</f>
        <v>467</v>
      </c>
      <c r="K5" s="338">
        <f>J5/1511*100</f>
        <v>30.906684315023163</v>
      </c>
    </row>
    <row r="6" spans="1:11" ht="36" customHeight="1">
      <c r="B6" s="402">
        <v>2</v>
      </c>
      <c r="C6" s="274" t="s">
        <v>451</v>
      </c>
      <c r="D6" s="212">
        <v>158</v>
      </c>
      <c r="E6" s="338">
        <f t="shared" ref="E6:E17" si="0">D6/874*100</f>
        <v>18.077803203661329</v>
      </c>
      <c r="F6" s="212"/>
      <c r="G6" s="212">
        <v>129</v>
      </c>
      <c r="H6" s="475">
        <f t="shared" ref="H6:H17" si="1">G6/637*100</f>
        <v>20.251177394034535</v>
      </c>
      <c r="I6" s="212"/>
      <c r="J6" s="212">
        <f t="shared" ref="J6:J16" si="2">D6+G6</f>
        <v>287</v>
      </c>
      <c r="K6" s="338">
        <f t="shared" ref="K6:K17" si="3">J6/1511*100</f>
        <v>18.994043679682328</v>
      </c>
    </row>
    <row r="7" spans="1:11" ht="36" customHeight="1">
      <c r="B7" s="402">
        <v>3</v>
      </c>
      <c r="C7" s="375" t="s">
        <v>452</v>
      </c>
      <c r="D7" s="212">
        <v>108</v>
      </c>
      <c r="E7" s="338">
        <f t="shared" si="0"/>
        <v>12.356979405034325</v>
      </c>
      <c r="F7" s="212"/>
      <c r="G7" s="212">
        <v>53</v>
      </c>
      <c r="H7" s="475">
        <f t="shared" si="1"/>
        <v>8.3202511773940344</v>
      </c>
      <c r="I7" s="212"/>
      <c r="J7" s="212">
        <f t="shared" si="2"/>
        <v>161</v>
      </c>
      <c r="K7" s="338">
        <f t="shared" si="3"/>
        <v>10.655195234943745</v>
      </c>
    </row>
    <row r="8" spans="1:11" ht="36" customHeight="1">
      <c r="B8" s="402">
        <v>4</v>
      </c>
      <c r="C8" s="371" t="s">
        <v>55</v>
      </c>
      <c r="D8" s="212">
        <v>40</v>
      </c>
      <c r="E8" s="338">
        <f t="shared" si="0"/>
        <v>4.5766590389016013</v>
      </c>
      <c r="F8" s="212"/>
      <c r="G8" s="212">
        <v>56</v>
      </c>
      <c r="H8" s="475">
        <f t="shared" si="1"/>
        <v>8.791208791208792</v>
      </c>
      <c r="I8" s="212"/>
      <c r="J8" s="212">
        <f t="shared" si="2"/>
        <v>96</v>
      </c>
      <c r="K8" s="338">
        <f t="shared" si="3"/>
        <v>6.3534083388484444</v>
      </c>
    </row>
    <row r="9" spans="1:11" ht="36" customHeight="1">
      <c r="B9" s="402">
        <v>5</v>
      </c>
      <c r="C9" s="371" t="s">
        <v>369</v>
      </c>
      <c r="D9" s="212">
        <v>68</v>
      </c>
      <c r="E9" s="338">
        <f t="shared" si="0"/>
        <v>7.7803203661327229</v>
      </c>
      <c r="F9" s="212"/>
      <c r="G9" s="212">
        <v>28</v>
      </c>
      <c r="H9" s="475">
        <f t="shared" si="1"/>
        <v>4.395604395604396</v>
      </c>
      <c r="I9" s="212"/>
      <c r="J9" s="212">
        <f t="shared" si="2"/>
        <v>96</v>
      </c>
      <c r="K9" s="338">
        <f t="shared" si="3"/>
        <v>6.3534083388484444</v>
      </c>
    </row>
    <row r="10" spans="1:11" ht="36" customHeight="1">
      <c r="B10" s="402">
        <v>6</v>
      </c>
      <c r="C10" s="371" t="s">
        <v>370</v>
      </c>
      <c r="D10" s="212">
        <v>51</v>
      </c>
      <c r="E10" s="338">
        <f t="shared" si="0"/>
        <v>5.835240274599542</v>
      </c>
      <c r="F10" s="212"/>
      <c r="G10" s="212">
        <v>41</v>
      </c>
      <c r="H10" s="475">
        <f t="shared" si="1"/>
        <v>6.4364207221350087</v>
      </c>
      <c r="I10" s="212"/>
      <c r="J10" s="212">
        <f t="shared" si="2"/>
        <v>92</v>
      </c>
      <c r="K10" s="338">
        <f t="shared" si="3"/>
        <v>6.0886829913964258</v>
      </c>
    </row>
    <row r="11" spans="1:11" ht="36" customHeight="1">
      <c r="B11" s="402">
        <v>7</v>
      </c>
      <c r="C11" s="371" t="s">
        <v>204</v>
      </c>
      <c r="D11" s="212">
        <v>24</v>
      </c>
      <c r="E11" s="338">
        <f t="shared" si="0"/>
        <v>2.7459954233409611</v>
      </c>
      <c r="F11" s="212"/>
      <c r="G11" s="212">
        <v>24</v>
      </c>
      <c r="H11" s="475">
        <f t="shared" si="1"/>
        <v>3.7676609105180532</v>
      </c>
      <c r="I11" s="212"/>
      <c r="J11" s="212">
        <f t="shared" si="2"/>
        <v>48</v>
      </c>
      <c r="K11" s="338">
        <f t="shared" si="3"/>
        <v>3.1767041694242222</v>
      </c>
    </row>
    <row r="12" spans="1:11" ht="36" customHeight="1">
      <c r="B12" s="402">
        <v>8</v>
      </c>
      <c r="C12" s="371" t="s">
        <v>203</v>
      </c>
      <c r="D12" s="212">
        <v>24</v>
      </c>
      <c r="E12" s="338">
        <f t="shared" si="0"/>
        <v>2.7459954233409611</v>
      </c>
      <c r="F12" s="212"/>
      <c r="G12" s="212">
        <v>15</v>
      </c>
      <c r="H12" s="475">
        <f t="shared" si="1"/>
        <v>2.3547880690737837</v>
      </c>
      <c r="I12" s="212"/>
      <c r="J12" s="212">
        <f t="shared" si="2"/>
        <v>39</v>
      </c>
      <c r="K12" s="338">
        <f t="shared" si="3"/>
        <v>2.5810721376571806</v>
      </c>
    </row>
    <row r="13" spans="1:11" ht="36" customHeight="1">
      <c r="B13" s="402">
        <v>9</v>
      </c>
      <c r="C13" s="373" t="s">
        <v>57</v>
      </c>
      <c r="D13" s="212">
        <v>12</v>
      </c>
      <c r="E13" s="338">
        <f t="shared" si="0"/>
        <v>1.3729977116704806</v>
      </c>
      <c r="F13" s="212"/>
      <c r="G13" s="212">
        <v>12</v>
      </c>
      <c r="H13" s="475">
        <f t="shared" si="1"/>
        <v>1.8838304552590266</v>
      </c>
      <c r="I13" s="212"/>
      <c r="J13" s="212">
        <f t="shared" si="2"/>
        <v>24</v>
      </c>
      <c r="K13" s="338">
        <f t="shared" si="3"/>
        <v>1.5883520847121111</v>
      </c>
    </row>
    <row r="14" spans="1:11" ht="36" customHeight="1" thickBot="1">
      <c r="B14" s="403">
        <v>10</v>
      </c>
      <c r="C14" s="647" t="s">
        <v>60</v>
      </c>
      <c r="D14" s="213">
        <v>9</v>
      </c>
      <c r="E14" s="475">
        <f t="shared" si="0"/>
        <v>1.0297482837528604</v>
      </c>
      <c r="F14" s="213"/>
      <c r="G14" s="213">
        <v>13</v>
      </c>
      <c r="H14" s="475">
        <f t="shared" si="1"/>
        <v>2.0408163265306123</v>
      </c>
      <c r="I14" s="213"/>
      <c r="J14" s="213">
        <f t="shared" si="2"/>
        <v>22</v>
      </c>
      <c r="K14" s="338">
        <f t="shared" si="3"/>
        <v>1.455989410986102</v>
      </c>
    </row>
    <row r="15" spans="1:11" ht="36" customHeight="1" thickTop="1" thickBot="1">
      <c r="B15" s="854" t="s">
        <v>126</v>
      </c>
      <c r="C15" s="854"/>
      <c r="D15" s="214">
        <f>SUM(D5:D14)</f>
        <v>767</v>
      </c>
      <c r="E15" s="221">
        <f t="shared" si="0"/>
        <v>87.757437070938209</v>
      </c>
      <c r="F15" s="214"/>
      <c r="G15" s="214">
        <f>SUM(G5:G14)</f>
        <v>565</v>
      </c>
      <c r="H15" s="221">
        <f t="shared" si="1"/>
        <v>88.697017268445848</v>
      </c>
      <c r="I15" s="214"/>
      <c r="J15" s="214">
        <f t="shared" si="2"/>
        <v>1332</v>
      </c>
      <c r="K15" s="221">
        <f t="shared" si="3"/>
        <v>88.153540701522175</v>
      </c>
    </row>
    <row r="16" spans="1:11" ht="36" customHeight="1" thickTop="1" thickBot="1">
      <c r="B16" s="855" t="s">
        <v>205</v>
      </c>
      <c r="C16" s="855"/>
      <c r="D16" s="223">
        <v>107</v>
      </c>
      <c r="E16" s="476">
        <f t="shared" si="0"/>
        <v>12.242562929061783</v>
      </c>
      <c r="F16" s="223"/>
      <c r="G16" s="223">
        <v>72</v>
      </c>
      <c r="H16" s="476">
        <f t="shared" si="1"/>
        <v>11.302982731554161</v>
      </c>
      <c r="I16" s="223"/>
      <c r="J16" s="223">
        <f t="shared" si="2"/>
        <v>179</v>
      </c>
      <c r="K16" s="476">
        <f t="shared" si="3"/>
        <v>11.846459298477829</v>
      </c>
    </row>
    <row r="17" spans="1:13" s="533" customFormat="1" ht="33.75" customHeight="1" thickTop="1" thickBot="1">
      <c r="A17" s="284"/>
      <c r="B17" s="851" t="s">
        <v>345</v>
      </c>
      <c r="C17" s="851"/>
      <c r="D17" s="532">
        <f>D15+D16</f>
        <v>874</v>
      </c>
      <c r="E17" s="545">
        <f t="shared" si="0"/>
        <v>100</v>
      </c>
      <c r="F17" s="532"/>
      <c r="G17" s="532">
        <f>G15+G16</f>
        <v>637</v>
      </c>
      <c r="H17" s="545">
        <f t="shared" si="1"/>
        <v>100</v>
      </c>
      <c r="I17" s="532"/>
      <c r="J17" s="532">
        <f>D17+G17</f>
        <v>1511</v>
      </c>
      <c r="K17" s="545">
        <f t="shared" si="3"/>
        <v>100</v>
      </c>
    </row>
    <row r="18" spans="1:13" ht="12" customHeight="1" thickTop="1">
      <c r="B18" s="850"/>
      <c r="C18" s="850"/>
      <c r="D18" s="850"/>
      <c r="E18" s="850"/>
      <c r="F18" s="850"/>
      <c r="G18" s="850"/>
      <c r="H18" s="850"/>
      <c r="I18" s="850"/>
      <c r="J18" s="850"/>
      <c r="K18" s="850"/>
    </row>
    <row r="19" spans="1:13" ht="31.5" customHeight="1">
      <c r="B19" s="835" t="s">
        <v>477</v>
      </c>
      <c r="C19" s="835"/>
      <c r="D19" s="835"/>
      <c r="E19" s="835"/>
      <c r="F19" s="835"/>
      <c r="G19" s="835"/>
    </row>
    <row r="20" spans="1:13" ht="33.75" customHeight="1">
      <c r="B20" s="836" t="s">
        <v>478</v>
      </c>
      <c r="C20" s="836"/>
      <c r="D20" s="836"/>
      <c r="E20" s="836"/>
      <c r="F20" s="836"/>
      <c r="G20" s="836"/>
      <c r="H20" s="836"/>
      <c r="I20" s="836"/>
      <c r="J20" s="836"/>
      <c r="K20" s="836"/>
      <c r="M20" s="570"/>
    </row>
    <row r="21" spans="1:13" ht="30.75" customHeight="1">
      <c r="B21" s="835" t="s">
        <v>479</v>
      </c>
      <c r="C21" s="835"/>
      <c r="D21" s="835"/>
      <c r="E21" s="835"/>
      <c r="F21" s="835"/>
      <c r="G21" s="835"/>
    </row>
    <row r="22" spans="1:13" ht="11.25" customHeight="1">
      <c r="B22" s="726"/>
      <c r="C22" s="726"/>
      <c r="D22" s="726"/>
      <c r="E22" s="726"/>
      <c r="F22" s="726"/>
      <c r="G22" s="726"/>
    </row>
    <row r="23" spans="1:13" ht="26.25" customHeight="1">
      <c r="B23" s="815" t="s">
        <v>226</v>
      </c>
      <c r="C23" s="815"/>
      <c r="D23" s="815"/>
      <c r="E23" s="815"/>
      <c r="F23" s="815"/>
      <c r="G23" s="815"/>
      <c r="H23" s="815"/>
      <c r="I23" s="815"/>
      <c r="J23" s="815"/>
      <c r="K23" s="815"/>
    </row>
    <row r="24" spans="1:13" ht="14.25" customHeight="1">
      <c r="B24" s="675"/>
      <c r="C24" s="675"/>
      <c r="D24" s="675"/>
      <c r="E24" s="675"/>
      <c r="F24" s="675"/>
      <c r="G24" s="675"/>
      <c r="H24" s="675"/>
      <c r="I24" s="675"/>
      <c r="J24" s="675"/>
      <c r="K24" s="675"/>
    </row>
    <row r="25" spans="1:13" ht="17.25" customHeight="1">
      <c r="B25" s="675"/>
      <c r="C25" s="675"/>
      <c r="D25" s="675"/>
      <c r="E25" s="675"/>
      <c r="F25" s="675"/>
      <c r="G25" s="675"/>
      <c r="H25" s="675"/>
      <c r="I25" s="675"/>
      <c r="J25" s="675"/>
      <c r="K25" s="675"/>
    </row>
    <row r="26" spans="1:13" ht="22.5" customHeight="1">
      <c r="B26" s="675"/>
      <c r="C26" s="675"/>
      <c r="D26" s="675"/>
      <c r="E26" s="675"/>
      <c r="F26" s="675"/>
      <c r="G26" s="675"/>
      <c r="H26" s="675"/>
      <c r="I26" s="675"/>
      <c r="J26" s="675"/>
      <c r="K26" s="675"/>
    </row>
    <row r="27" spans="1:13" ht="26.25" customHeight="1">
      <c r="B27" s="675"/>
      <c r="C27" s="675"/>
      <c r="D27" s="675"/>
      <c r="E27" s="675"/>
      <c r="F27" s="675"/>
      <c r="G27" s="675"/>
      <c r="H27" s="675"/>
      <c r="I27" s="675"/>
      <c r="J27" s="675"/>
      <c r="K27" s="675"/>
    </row>
    <row r="28" spans="1:13" ht="28.5" customHeight="1">
      <c r="B28" s="778" t="s">
        <v>132</v>
      </c>
      <c r="C28" s="778"/>
      <c r="D28" s="778"/>
      <c r="E28" s="778"/>
      <c r="F28" s="778"/>
      <c r="G28" s="778"/>
      <c r="H28" s="164"/>
      <c r="I28" s="164"/>
      <c r="J28" s="164"/>
      <c r="K28" s="688">
        <v>90</v>
      </c>
    </row>
  </sheetData>
  <mergeCells count="17">
    <mergeCell ref="B23:K23"/>
    <mergeCell ref="B19:G19"/>
    <mergeCell ref="B21:G21"/>
    <mergeCell ref="B20:K20"/>
    <mergeCell ref="B28:G28"/>
    <mergeCell ref="B15:C15"/>
    <mergeCell ref="B16:C16"/>
    <mergeCell ref="B17:C17"/>
    <mergeCell ref="B18:K18"/>
    <mergeCell ref="B1:K1"/>
    <mergeCell ref="B2:C2"/>
    <mergeCell ref="C3:C4"/>
    <mergeCell ref="D3:E3"/>
    <mergeCell ref="F3:F4"/>
    <mergeCell ref="G3:H3"/>
    <mergeCell ref="I3:I4"/>
    <mergeCell ref="J3:K3"/>
  </mergeCells>
  <printOptions horizontalCentered="1"/>
  <pageMargins left="0.55118110236220497" right="0.55118110236220497" top="0.62992125984252001" bottom="0.196850393700787" header="0.511811023622047" footer="0.511811023622047"/>
  <pageSetup paperSize="9" scale="95" orientation="portrait" r:id="rId1"/>
  <headerFooter alignWithMargins="0"/>
</worksheet>
</file>

<file path=xl/worksheets/sheet38.xml><?xml version="1.0" encoding="utf-8"?>
<worksheet xmlns="http://schemas.openxmlformats.org/spreadsheetml/2006/main" xmlns:r="http://schemas.openxmlformats.org/officeDocument/2006/relationships">
  <sheetPr>
    <tabColor rgb="FF993366"/>
  </sheetPr>
  <dimension ref="A1:Q39"/>
  <sheetViews>
    <sheetView rightToLeft="1" view="pageBreakPreview" zoomScaleSheetLayoutView="100" workbookViewId="0">
      <selection activeCell="A26" sqref="A26"/>
    </sheetView>
  </sheetViews>
  <sheetFormatPr defaultRowHeight="12.75"/>
  <cols>
    <col min="1" max="1" width="11.7109375" style="284" customWidth="1"/>
    <col min="2" max="2" width="8.7109375" style="284" customWidth="1"/>
    <col min="3" max="3" width="8" style="284" customWidth="1"/>
    <col min="4" max="4" width="1.140625" style="284" customWidth="1"/>
    <col min="5" max="6" width="8.7109375" style="284" customWidth="1"/>
    <col min="7" max="7" width="1" style="284" customWidth="1"/>
    <col min="8" max="8" width="9" style="284" customWidth="1"/>
    <col min="9" max="9" width="8.85546875" style="284" customWidth="1"/>
    <col min="10" max="10" width="0.85546875" style="284" customWidth="1"/>
    <col min="11" max="11" width="9.85546875" style="284" customWidth="1"/>
    <col min="12" max="12" width="8.7109375" style="284" customWidth="1"/>
    <col min="13" max="13" width="10.7109375" style="284" customWidth="1"/>
    <col min="14" max="14" width="9.140625" style="284" hidden="1" customWidth="1"/>
    <col min="15" max="15" width="11.42578125" style="284" customWidth="1"/>
    <col min="16" max="16" width="9.140625" style="284"/>
    <col min="17" max="17" width="10.140625" style="284" bestFit="1" customWidth="1"/>
    <col min="18" max="18" width="9.140625" style="284"/>
    <col min="19" max="19" width="10.42578125" style="284" customWidth="1"/>
    <col min="20" max="20" width="10.5703125" style="284" customWidth="1"/>
    <col min="21" max="16384" width="9.140625" style="284"/>
  </cols>
  <sheetData>
    <row r="1" spans="1:15" ht="36.75" customHeight="1">
      <c r="A1" s="767" t="s">
        <v>437</v>
      </c>
      <c r="B1" s="767"/>
      <c r="C1" s="767"/>
      <c r="D1" s="767"/>
      <c r="E1" s="767"/>
      <c r="F1" s="767"/>
      <c r="G1" s="767"/>
      <c r="H1" s="767"/>
      <c r="I1" s="767"/>
      <c r="J1" s="767"/>
      <c r="K1" s="767"/>
      <c r="L1" s="767"/>
      <c r="M1" s="767"/>
      <c r="N1" s="767"/>
      <c r="O1" s="767"/>
    </row>
    <row r="2" spans="1:15" ht="21.75" customHeight="1" thickBot="1">
      <c r="A2" s="856" t="s">
        <v>371</v>
      </c>
      <c r="B2" s="856"/>
      <c r="C2" s="680"/>
      <c r="D2" s="680"/>
      <c r="E2" s="680"/>
      <c r="F2" s="680"/>
      <c r="G2" s="680"/>
      <c r="H2" s="680"/>
      <c r="I2" s="680"/>
      <c r="J2" s="680"/>
      <c r="K2" s="266"/>
      <c r="L2" s="266"/>
      <c r="M2" s="266"/>
    </row>
    <row r="3" spans="1:15" ht="34.5" customHeight="1" thickTop="1">
      <c r="A3" s="769" t="s">
        <v>16</v>
      </c>
      <c r="B3" s="857" t="s">
        <v>357</v>
      </c>
      <c r="C3" s="857"/>
      <c r="D3" s="860"/>
      <c r="E3" s="857" t="s">
        <v>358</v>
      </c>
      <c r="F3" s="857"/>
      <c r="G3" s="860"/>
      <c r="H3" s="857" t="s">
        <v>359</v>
      </c>
      <c r="I3" s="857"/>
      <c r="J3" s="858"/>
      <c r="K3" s="776" t="s">
        <v>356</v>
      </c>
      <c r="L3" s="776"/>
      <c r="M3" s="776"/>
      <c r="N3" s="746"/>
      <c r="O3" s="769" t="s">
        <v>56</v>
      </c>
    </row>
    <row r="4" spans="1:15" ht="24.75" customHeight="1">
      <c r="A4" s="770"/>
      <c r="B4" s="554" t="s">
        <v>19</v>
      </c>
      <c r="C4" s="554" t="s">
        <v>121</v>
      </c>
      <c r="D4" s="861"/>
      <c r="E4" s="554" t="s">
        <v>19</v>
      </c>
      <c r="F4" s="554" t="s">
        <v>121</v>
      </c>
      <c r="G4" s="861"/>
      <c r="H4" s="554" t="s">
        <v>19</v>
      </c>
      <c r="I4" s="554" t="s">
        <v>121</v>
      </c>
      <c r="J4" s="859"/>
      <c r="K4" s="554" t="s">
        <v>19</v>
      </c>
      <c r="L4" s="554" t="s">
        <v>121</v>
      </c>
      <c r="M4" s="554" t="s">
        <v>102</v>
      </c>
      <c r="O4" s="775"/>
    </row>
    <row r="5" spans="1:15" ht="26.1" customHeight="1">
      <c r="A5" s="113" t="s">
        <v>0</v>
      </c>
      <c r="B5" s="399">
        <v>20</v>
      </c>
      <c r="C5" s="399">
        <v>9</v>
      </c>
      <c r="D5" s="399"/>
      <c r="E5" s="399">
        <v>9</v>
      </c>
      <c r="F5" s="399">
        <v>5</v>
      </c>
      <c r="G5" s="399"/>
      <c r="H5" s="399">
        <v>9</v>
      </c>
      <c r="I5" s="399">
        <v>7</v>
      </c>
      <c r="J5" s="399"/>
      <c r="K5" s="399">
        <f>B5+E5+H5</f>
        <v>38</v>
      </c>
      <c r="L5" s="399">
        <f>C5+F5+I5</f>
        <v>21</v>
      </c>
      <c r="M5" s="399">
        <f>SUM(K5:L5)</f>
        <v>59</v>
      </c>
      <c r="O5" s="461">
        <f>M5/1511*100</f>
        <v>3.9046988749172735</v>
      </c>
    </row>
    <row r="6" spans="1:15" ht="26.1" customHeight="1">
      <c r="A6" s="114" t="s">
        <v>1</v>
      </c>
      <c r="B6" s="431">
        <v>8</v>
      </c>
      <c r="C6" s="431">
        <v>6</v>
      </c>
      <c r="D6" s="431"/>
      <c r="E6" s="431">
        <v>12</v>
      </c>
      <c r="F6" s="431">
        <v>7</v>
      </c>
      <c r="G6" s="431"/>
      <c r="H6" s="431">
        <v>10</v>
      </c>
      <c r="I6" s="431">
        <v>2</v>
      </c>
      <c r="J6" s="431"/>
      <c r="K6" s="431">
        <f t="shared" ref="K6:L25" si="0">B6+E6+H6</f>
        <v>30</v>
      </c>
      <c r="L6" s="431">
        <f t="shared" si="0"/>
        <v>15</v>
      </c>
      <c r="M6" s="431">
        <f t="shared" ref="M6:M25" si="1">SUM(K6:L6)</f>
        <v>45</v>
      </c>
      <c r="O6" s="734">
        <f t="shared" ref="O6:O27" si="2">M6/1511*100</f>
        <v>2.9781601588352085</v>
      </c>
    </row>
    <row r="7" spans="1:15" ht="26.1" customHeight="1">
      <c r="A7" s="114" t="s">
        <v>3</v>
      </c>
      <c r="B7" s="431">
        <v>21</v>
      </c>
      <c r="C7" s="431">
        <v>9</v>
      </c>
      <c r="D7" s="431"/>
      <c r="E7" s="431">
        <v>12</v>
      </c>
      <c r="F7" s="431">
        <v>15</v>
      </c>
      <c r="G7" s="431"/>
      <c r="H7" s="431">
        <v>4</v>
      </c>
      <c r="I7" s="431">
        <v>4</v>
      </c>
      <c r="J7" s="431"/>
      <c r="K7" s="431">
        <f t="shared" si="0"/>
        <v>37</v>
      </c>
      <c r="L7" s="431">
        <f t="shared" si="0"/>
        <v>28</v>
      </c>
      <c r="M7" s="431">
        <f t="shared" si="1"/>
        <v>65</v>
      </c>
      <c r="O7" s="734">
        <f t="shared" si="2"/>
        <v>4.301786896095301</v>
      </c>
    </row>
    <row r="8" spans="1:15" ht="26.1" customHeight="1">
      <c r="A8" s="114" t="s">
        <v>74</v>
      </c>
      <c r="B8" s="431">
        <v>9</v>
      </c>
      <c r="C8" s="431">
        <v>5</v>
      </c>
      <c r="D8" s="431"/>
      <c r="E8" s="431">
        <v>6</v>
      </c>
      <c r="F8" s="431">
        <v>2</v>
      </c>
      <c r="G8" s="431"/>
      <c r="H8" s="431">
        <v>6</v>
      </c>
      <c r="I8" s="431">
        <v>4</v>
      </c>
      <c r="J8" s="431"/>
      <c r="K8" s="431">
        <f t="shared" si="0"/>
        <v>21</v>
      </c>
      <c r="L8" s="431">
        <f t="shared" si="0"/>
        <v>11</v>
      </c>
      <c r="M8" s="431">
        <f t="shared" si="1"/>
        <v>32</v>
      </c>
      <c r="O8" s="734">
        <f t="shared" si="2"/>
        <v>2.1178027796161483</v>
      </c>
    </row>
    <row r="9" spans="1:15" ht="26.1" customHeight="1">
      <c r="A9" s="114" t="s">
        <v>20</v>
      </c>
      <c r="B9" s="431">
        <v>79</v>
      </c>
      <c r="C9" s="431">
        <v>89</v>
      </c>
      <c r="D9" s="431"/>
      <c r="E9" s="431">
        <v>61</v>
      </c>
      <c r="F9" s="431">
        <v>53</v>
      </c>
      <c r="G9" s="431"/>
      <c r="H9" s="431">
        <v>58</v>
      </c>
      <c r="I9" s="431">
        <v>43</v>
      </c>
      <c r="J9" s="431"/>
      <c r="K9" s="431">
        <f t="shared" si="0"/>
        <v>198</v>
      </c>
      <c r="L9" s="431">
        <f t="shared" si="0"/>
        <v>185</v>
      </c>
      <c r="M9" s="431">
        <f t="shared" si="1"/>
        <v>383</v>
      </c>
      <c r="O9" s="734">
        <f t="shared" si="2"/>
        <v>25.347452018530774</v>
      </c>
    </row>
    <row r="10" spans="1:15" ht="26.1" customHeight="1">
      <c r="A10" s="114" t="s">
        <v>4</v>
      </c>
      <c r="B10" s="431">
        <v>18</v>
      </c>
      <c r="C10" s="431">
        <v>14</v>
      </c>
      <c r="D10" s="431"/>
      <c r="E10" s="431">
        <v>15</v>
      </c>
      <c r="F10" s="431">
        <v>7</v>
      </c>
      <c r="G10" s="431"/>
      <c r="H10" s="431">
        <v>12</v>
      </c>
      <c r="I10" s="431">
        <v>9</v>
      </c>
      <c r="J10" s="431"/>
      <c r="K10" s="431">
        <f t="shared" si="0"/>
        <v>45</v>
      </c>
      <c r="L10" s="431">
        <f t="shared" si="0"/>
        <v>30</v>
      </c>
      <c r="M10" s="431">
        <f t="shared" si="1"/>
        <v>75</v>
      </c>
      <c r="O10" s="734">
        <f t="shared" si="2"/>
        <v>4.963600264725347</v>
      </c>
    </row>
    <row r="11" spans="1:15" ht="26.1" customHeight="1">
      <c r="A11" s="114" t="s">
        <v>18</v>
      </c>
      <c r="B11" s="431">
        <v>17</v>
      </c>
      <c r="C11" s="431">
        <v>6</v>
      </c>
      <c r="D11" s="431"/>
      <c r="E11" s="431">
        <v>16</v>
      </c>
      <c r="F11" s="431">
        <v>12</v>
      </c>
      <c r="G11" s="431"/>
      <c r="H11" s="431">
        <v>14</v>
      </c>
      <c r="I11" s="431">
        <v>7</v>
      </c>
      <c r="J11" s="431"/>
      <c r="K11" s="431">
        <f t="shared" si="0"/>
        <v>47</v>
      </c>
      <c r="L11" s="431">
        <f t="shared" si="0"/>
        <v>25</v>
      </c>
      <c r="M11" s="431">
        <f t="shared" si="1"/>
        <v>72</v>
      </c>
      <c r="O11" s="734">
        <f t="shared" si="2"/>
        <v>4.7650562541363337</v>
      </c>
    </row>
    <row r="12" spans="1:15" ht="26.1" customHeight="1">
      <c r="A12" s="114" t="s">
        <v>6</v>
      </c>
      <c r="B12" s="431">
        <v>11</v>
      </c>
      <c r="C12" s="431">
        <v>18</v>
      </c>
      <c r="D12" s="431"/>
      <c r="E12" s="431">
        <v>11</v>
      </c>
      <c r="F12" s="431">
        <v>3</v>
      </c>
      <c r="G12" s="431"/>
      <c r="H12" s="431">
        <v>9</v>
      </c>
      <c r="I12" s="431">
        <v>14</v>
      </c>
      <c r="J12" s="431"/>
      <c r="K12" s="431">
        <f t="shared" si="0"/>
        <v>31</v>
      </c>
      <c r="L12" s="431">
        <f t="shared" si="0"/>
        <v>35</v>
      </c>
      <c r="M12" s="431">
        <f t="shared" si="1"/>
        <v>66</v>
      </c>
      <c r="O12" s="734">
        <f t="shared" si="2"/>
        <v>4.3679682329583063</v>
      </c>
    </row>
    <row r="13" spans="1:15" ht="26.1" customHeight="1">
      <c r="A13" s="114" t="s">
        <v>7</v>
      </c>
      <c r="B13" s="431">
        <v>12</v>
      </c>
      <c r="C13" s="431">
        <v>4</v>
      </c>
      <c r="D13" s="431"/>
      <c r="E13" s="431">
        <v>6</v>
      </c>
      <c r="F13" s="431">
        <v>1</v>
      </c>
      <c r="G13" s="431"/>
      <c r="H13" s="431">
        <v>3</v>
      </c>
      <c r="I13" s="431">
        <v>2</v>
      </c>
      <c r="J13" s="431"/>
      <c r="K13" s="431">
        <f t="shared" si="0"/>
        <v>21</v>
      </c>
      <c r="L13" s="431">
        <f t="shared" si="0"/>
        <v>7</v>
      </c>
      <c r="M13" s="431">
        <f t="shared" si="1"/>
        <v>28</v>
      </c>
      <c r="O13" s="734">
        <f t="shared" si="2"/>
        <v>1.8530774321641297</v>
      </c>
    </row>
    <row r="14" spans="1:15" ht="26.1" customHeight="1">
      <c r="A14" s="114" t="s">
        <v>8</v>
      </c>
      <c r="B14" s="431">
        <v>13</v>
      </c>
      <c r="C14" s="431">
        <v>6</v>
      </c>
      <c r="D14" s="431"/>
      <c r="E14" s="431">
        <v>10</v>
      </c>
      <c r="F14" s="431">
        <v>9</v>
      </c>
      <c r="G14" s="431"/>
      <c r="H14" s="431">
        <v>12</v>
      </c>
      <c r="I14" s="431">
        <v>10</v>
      </c>
      <c r="J14" s="431"/>
      <c r="K14" s="431">
        <f t="shared" si="0"/>
        <v>35</v>
      </c>
      <c r="L14" s="431">
        <f t="shared" si="0"/>
        <v>25</v>
      </c>
      <c r="M14" s="431">
        <f t="shared" si="1"/>
        <v>60</v>
      </c>
      <c r="O14" s="734">
        <f t="shared" si="2"/>
        <v>3.9708802117802784</v>
      </c>
    </row>
    <row r="15" spans="1:15" ht="26.1" customHeight="1">
      <c r="A15" s="114" t="s">
        <v>9</v>
      </c>
      <c r="B15" s="431">
        <v>6</v>
      </c>
      <c r="C15" s="431">
        <v>5</v>
      </c>
      <c r="D15" s="431"/>
      <c r="E15" s="431">
        <v>7</v>
      </c>
      <c r="F15" s="431">
        <v>12</v>
      </c>
      <c r="G15" s="431"/>
      <c r="H15" s="431">
        <v>10</v>
      </c>
      <c r="I15" s="431">
        <v>7</v>
      </c>
      <c r="J15" s="431"/>
      <c r="K15" s="431">
        <f t="shared" si="0"/>
        <v>23</v>
      </c>
      <c r="L15" s="431">
        <f t="shared" si="0"/>
        <v>24</v>
      </c>
      <c r="M15" s="431">
        <f t="shared" si="1"/>
        <v>47</v>
      </c>
      <c r="O15" s="734">
        <f t="shared" si="2"/>
        <v>3.1105228325612178</v>
      </c>
    </row>
    <row r="16" spans="1:15" ht="26.1" customHeight="1">
      <c r="A16" s="114" t="s">
        <v>10</v>
      </c>
      <c r="B16" s="431">
        <v>8</v>
      </c>
      <c r="C16" s="431">
        <v>1</v>
      </c>
      <c r="D16" s="431"/>
      <c r="E16" s="431">
        <v>10</v>
      </c>
      <c r="F16" s="431">
        <v>5</v>
      </c>
      <c r="G16" s="431"/>
      <c r="H16" s="431">
        <v>5</v>
      </c>
      <c r="I16" s="431">
        <v>2</v>
      </c>
      <c r="J16" s="431"/>
      <c r="K16" s="431">
        <f t="shared" si="0"/>
        <v>23</v>
      </c>
      <c r="L16" s="431">
        <f t="shared" si="0"/>
        <v>8</v>
      </c>
      <c r="M16" s="431">
        <f t="shared" si="1"/>
        <v>31</v>
      </c>
      <c r="O16" s="734">
        <f t="shared" si="2"/>
        <v>2.0516214427531434</v>
      </c>
    </row>
    <row r="17" spans="1:17" ht="26.1" customHeight="1">
      <c r="A17" s="114" t="s">
        <v>11</v>
      </c>
      <c r="B17" s="431">
        <v>26</v>
      </c>
      <c r="C17" s="431">
        <v>13</v>
      </c>
      <c r="D17" s="431"/>
      <c r="E17" s="431">
        <v>17</v>
      </c>
      <c r="F17" s="431">
        <v>12</v>
      </c>
      <c r="G17" s="431"/>
      <c r="H17" s="431">
        <v>13</v>
      </c>
      <c r="I17" s="431">
        <v>8</v>
      </c>
      <c r="J17" s="431"/>
      <c r="K17" s="431">
        <f t="shared" si="0"/>
        <v>56</v>
      </c>
      <c r="L17" s="431">
        <f t="shared" si="0"/>
        <v>33</v>
      </c>
      <c r="M17" s="431">
        <f t="shared" si="1"/>
        <v>89</v>
      </c>
      <c r="O17" s="734">
        <f t="shared" si="2"/>
        <v>5.8901389808074116</v>
      </c>
    </row>
    <row r="18" spans="1:17" ht="26.1" customHeight="1">
      <c r="A18" s="114" t="s">
        <v>12</v>
      </c>
      <c r="B18" s="431">
        <v>12</v>
      </c>
      <c r="C18" s="431">
        <v>7</v>
      </c>
      <c r="D18" s="431"/>
      <c r="E18" s="431">
        <v>9</v>
      </c>
      <c r="F18" s="431">
        <v>7</v>
      </c>
      <c r="G18" s="431"/>
      <c r="H18" s="431">
        <v>13</v>
      </c>
      <c r="I18" s="431">
        <v>4</v>
      </c>
      <c r="J18" s="431"/>
      <c r="K18" s="431">
        <f t="shared" si="0"/>
        <v>34</v>
      </c>
      <c r="L18" s="431">
        <f t="shared" si="0"/>
        <v>18</v>
      </c>
      <c r="M18" s="431">
        <f t="shared" si="1"/>
        <v>52</v>
      </c>
      <c r="O18" s="734">
        <f t="shared" si="2"/>
        <v>3.4414295168762412</v>
      </c>
    </row>
    <row r="19" spans="1:17" ht="26.1" customHeight="1" thickBot="1">
      <c r="A19" s="115" t="s">
        <v>13</v>
      </c>
      <c r="B19" s="432">
        <v>39</v>
      </c>
      <c r="C19" s="432">
        <v>28</v>
      </c>
      <c r="D19" s="432"/>
      <c r="E19" s="432">
        <v>31</v>
      </c>
      <c r="F19" s="432">
        <v>19</v>
      </c>
      <c r="G19" s="432"/>
      <c r="H19" s="432">
        <v>23</v>
      </c>
      <c r="I19" s="432">
        <v>20</v>
      </c>
      <c r="J19" s="432"/>
      <c r="K19" s="432">
        <f t="shared" si="0"/>
        <v>93</v>
      </c>
      <c r="L19" s="432">
        <f t="shared" si="0"/>
        <v>67</v>
      </c>
      <c r="M19" s="432">
        <f t="shared" si="1"/>
        <v>160</v>
      </c>
      <c r="O19" s="735">
        <f t="shared" si="2"/>
        <v>10.589013898080742</v>
      </c>
    </row>
    <row r="20" spans="1:17" ht="26.1" customHeight="1" thickTop="1" thickBot="1">
      <c r="A20" s="677" t="s">
        <v>112</v>
      </c>
      <c r="B20" s="177">
        <f>SUM(B5:B19)</f>
        <v>299</v>
      </c>
      <c r="C20" s="177">
        <f>SUM(C5:C19)</f>
        <v>220</v>
      </c>
      <c r="D20" s="177"/>
      <c r="E20" s="177">
        <f>SUM(E5:E19)</f>
        <v>232</v>
      </c>
      <c r="F20" s="177">
        <f>SUM(F5:F19)</f>
        <v>169</v>
      </c>
      <c r="G20" s="177"/>
      <c r="H20" s="177">
        <f>SUM(H5:H19)</f>
        <v>201</v>
      </c>
      <c r="I20" s="177">
        <f>SUM(I5:I19)</f>
        <v>143</v>
      </c>
      <c r="J20" s="652"/>
      <c r="K20" s="177">
        <f>B20+E20+H20</f>
        <v>732</v>
      </c>
      <c r="L20" s="177">
        <f>C20+F20+I20</f>
        <v>532</v>
      </c>
      <c r="M20" s="177">
        <f>K20+L20</f>
        <v>1264</v>
      </c>
      <c r="O20" s="736">
        <f t="shared" si="2"/>
        <v>83.653209794837863</v>
      </c>
    </row>
    <row r="21" spans="1:17" s="533" customFormat="1" ht="26.1" customHeight="1" thickTop="1" thickBot="1">
      <c r="A21" s="676" t="s">
        <v>110</v>
      </c>
      <c r="B21" s="541"/>
      <c r="C21" s="541"/>
      <c r="D21" s="541"/>
      <c r="E21" s="541"/>
      <c r="F21" s="541"/>
      <c r="G21" s="541"/>
      <c r="H21" s="541"/>
      <c r="I21" s="541"/>
      <c r="J21" s="541"/>
      <c r="K21" s="541"/>
      <c r="L21" s="541"/>
      <c r="M21" s="541"/>
      <c r="O21" s="737"/>
    </row>
    <row r="22" spans="1:17" ht="26.1" customHeight="1" thickTop="1">
      <c r="A22" s="114" t="s">
        <v>14</v>
      </c>
      <c r="B22" s="431">
        <v>13</v>
      </c>
      <c r="C22" s="431">
        <v>15</v>
      </c>
      <c r="D22" s="431"/>
      <c r="E22" s="431">
        <v>8</v>
      </c>
      <c r="F22" s="431">
        <v>7</v>
      </c>
      <c r="G22" s="431"/>
      <c r="H22" s="431">
        <v>8</v>
      </c>
      <c r="I22" s="431">
        <v>10</v>
      </c>
      <c r="J22" s="431"/>
      <c r="K22" s="431">
        <f t="shared" si="0"/>
        <v>29</v>
      </c>
      <c r="L22" s="431">
        <f t="shared" si="0"/>
        <v>32</v>
      </c>
      <c r="M22" s="431">
        <f t="shared" si="1"/>
        <v>61</v>
      </c>
      <c r="O22" s="734">
        <f t="shared" si="2"/>
        <v>4.0370615486432824</v>
      </c>
      <c r="Q22" s="215"/>
    </row>
    <row r="23" spans="1:17" ht="26.1" customHeight="1">
      <c r="A23" s="113" t="s">
        <v>17</v>
      </c>
      <c r="B23" s="181">
        <v>13</v>
      </c>
      <c r="C23" s="181">
        <v>6</v>
      </c>
      <c r="D23" s="181"/>
      <c r="E23" s="181">
        <v>10</v>
      </c>
      <c r="F23" s="181">
        <v>9</v>
      </c>
      <c r="G23" s="181"/>
      <c r="H23" s="181">
        <v>12</v>
      </c>
      <c r="I23" s="181">
        <v>10</v>
      </c>
      <c r="J23" s="181"/>
      <c r="K23" s="181">
        <f t="shared" si="0"/>
        <v>35</v>
      </c>
      <c r="L23" s="181">
        <f t="shared" si="0"/>
        <v>25</v>
      </c>
      <c r="M23" s="181">
        <f t="shared" si="1"/>
        <v>60</v>
      </c>
      <c r="O23" s="208">
        <f t="shared" si="2"/>
        <v>3.9708802117802784</v>
      </c>
    </row>
    <row r="24" spans="1:17" ht="26.1" customHeight="1" thickBot="1">
      <c r="A24" s="115" t="s">
        <v>40</v>
      </c>
      <c r="B24" s="432">
        <v>23</v>
      </c>
      <c r="C24" s="432">
        <v>16</v>
      </c>
      <c r="D24" s="432"/>
      <c r="E24" s="432">
        <v>10</v>
      </c>
      <c r="F24" s="432">
        <v>7</v>
      </c>
      <c r="G24" s="432"/>
      <c r="H24" s="432">
        <v>11</v>
      </c>
      <c r="I24" s="432">
        <v>5</v>
      </c>
      <c r="J24" s="432"/>
      <c r="K24" s="432">
        <f t="shared" si="0"/>
        <v>44</v>
      </c>
      <c r="L24" s="432">
        <f t="shared" si="0"/>
        <v>28</v>
      </c>
      <c r="M24" s="432">
        <f t="shared" si="1"/>
        <v>72</v>
      </c>
      <c r="O24" s="735">
        <f t="shared" si="2"/>
        <v>4.7650562541363337</v>
      </c>
    </row>
    <row r="25" spans="1:17" ht="26.1" customHeight="1" thickTop="1" thickBot="1">
      <c r="A25" s="677" t="s">
        <v>112</v>
      </c>
      <c r="B25" s="433">
        <f>SUM(B22:B24)</f>
        <v>49</v>
      </c>
      <c r="C25" s="433">
        <v>36</v>
      </c>
      <c r="D25" s="433"/>
      <c r="E25" s="433">
        <f>SUM(E22:E24)</f>
        <v>28</v>
      </c>
      <c r="F25" s="433">
        <f>SUM(F22:F24)</f>
        <v>23</v>
      </c>
      <c r="G25" s="433"/>
      <c r="H25" s="433">
        <f>SUM(H22:H24)</f>
        <v>31</v>
      </c>
      <c r="I25" s="433">
        <f>SUM(I22:I24)</f>
        <v>25</v>
      </c>
      <c r="J25" s="433"/>
      <c r="K25" s="433">
        <f t="shared" si="0"/>
        <v>108</v>
      </c>
      <c r="L25" s="433">
        <f t="shared" si="0"/>
        <v>84</v>
      </c>
      <c r="M25" s="433">
        <f t="shared" si="1"/>
        <v>192</v>
      </c>
      <c r="O25" s="738">
        <f t="shared" si="2"/>
        <v>12.706816677696889</v>
      </c>
    </row>
    <row r="26" spans="1:17" ht="26.1" customHeight="1" thickTop="1" thickBot="1">
      <c r="A26" s="677" t="s">
        <v>127</v>
      </c>
      <c r="B26" s="433">
        <v>16</v>
      </c>
      <c r="C26" s="433">
        <v>17</v>
      </c>
      <c r="D26" s="433"/>
      <c r="E26" s="433">
        <v>9</v>
      </c>
      <c r="F26" s="433">
        <v>4</v>
      </c>
      <c r="G26" s="433"/>
      <c r="H26" s="433">
        <v>6</v>
      </c>
      <c r="I26" s="433">
        <v>3</v>
      </c>
      <c r="J26" s="433"/>
      <c r="K26" s="433">
        <f>B26+E26+H26</f>
        <v>31</v>
      </c>
      <c r="L26" s="433">
        <f>C26+F26+I26</f>
        <v>24</v>
      </c>
      <c r="M26" s="433">
        <f>SUM(K26:L26)</f>
        <v>55</v>
      </c>
      <c r="O26" s="738">
        <f t="shared" si="2"/>
        <v>3.6399735274652545</v>
      </c>
    </row>
    <row r="27" spans="1:17" s="533" customFormat="1" ht="26.1" customHeight="1" thickTop="1" thickBot="1">
      <c r="A27" s="676" t="s">
        <v>113</v>
      </c>
      <c r="B27" s="532">
        <f>B20+B25+B26</f>
        <v>364</v>
      </c>
      <c r="C27" s="532">
        <f t="shared" ref="C27:M27" si="3">C20+C25+C26</f>
        <v>273</v>
      </c>
      <c r="D27" s="532">
        <f t="shared" si="3"/>
        <v>0</v>
      </c>
      <c r="E27" s="532">
        <f t="shared" si="3"/>
        <v>269</v>
      </c>
      <c r="F27" s="532">
        <f t="shared" si="3"/>
        <v>196</v>
      </c>
      <c r="G27" s="532">
        <f t="shared" si="3"/>
        <v>0</v>
      </c>
      <c r="H27" s="532">
        <f t="shared" si="3"/>
        <v>238</v>
      </c>
      <c r="I27" s="532">
        <f t="shared" si="3"/>
        <v>171</v>
      </c>
      <c r="J27" s="532">
        <f t="shared" si="3"/>
        <v>0</v>
      </c>
      <c r="K27" s="532">
        <f t="shared" si="3"/>
        <v>871</v>
      </c>
      <c r="L27" s="532">
        <f t="shared" si="3"/>
        <v>640</v>
      </c>
      <c r="M27" s="532">
        <f t="shared" si="3"/>
        <v>1511</v>
      </c>
      <c r="N27" s="532">
        <f t="shared" ref="N27" si="4">N20+N25+N26</f>
        <v>0</v>
      </c>
      <c r="O27" s="545">
        <f t="shared" si="2"/>
        <v>100</v>
      </c>
    </row>
    <row r="28" spans="1:17" ht="9" customHeight="1" thickTop="1">
      <c r="A28" s="241"/>
      <c r="B28" s="241"/>
      <c r="C28" s="241"/>
      <c r="D28" s="241"/>
      <c r="E28" s="241"/>
      <c r="F28" s="241"/>
      <c r="G28" s="241"/>
      <c r="H28" s="241"/>
      <c r="I28" s="241"/>
      <c r="J28" s="241"/>
      <c r="K28" s="172"/>
      <c r="L28" s="172"/>
      <c r="M28" s="172"/>
    </row>
    <row r="29" spans="1:17" ht="20.25" customHeight="1">
      <c r="A29" s="815" t="s">
        <v>227</v>
      </c>
      <c r="B29" s="815"/>
      <c r="C29" s="815"/>
      <c r="D29" s="815"/>
      <c r="E29" s="815"/>
      <c r="F29" s="815"/>
      <c r="G29" s="815"/>
      <c r="H29" s="815"/>
      <c r="I29" s="815"/>
      <c r="J29" s="815"/>
      <c r="K29" s="815"/>
      <c r="L29" s="815"/>
      <c r="M29" s="815"/>
    </row>
    <row r="30" spans="1:17" ht="10.5" customHeight="1">
      <c r="A30" s="675"/>
      <c r="B30" s="675"/>
      <c r="C30" s="675"/>
      <c r="D30" s="675"/>
      <c r="E30" s="675"/>
      <c r="F30" s="675"/>
      <c r="G30" s="675"/>
      <c r="H30" s="675"/>
      <c r="I30" s="675"/>
      <c r="J30" s="675"/>
      <c r="K30" s="675"/>
      <c r="L30" s="675"/>
      <c r="M30" s="675"/>
    </row>
    <row r="31" spans="1:17" ht="15.75" customHeight="1">
      <c r="A31" s="675"/>
      <c r="B31" s="675"/>
      <c r="C31" s="675"/>
      <c r="D31" s="675"/>
      <c r="E31" s="675"/>
      <c r="F31" s="675"/>
      <c r="G31" s="675"/>
      <c r="H31" s="675"/>
      <c r="I31" s="675"/>
      <c r="J31" s="675"/>
      <c r="K31" s="675"/>
      <c r="L31" s="675"/>
      <c r="M31" s="675"/>
    </row>
    <row r="32" spans="1:17" ht="13.5" customHeight="1">
      <c r="A32" s="675"/>
      <c r="B32" s="675"/>
      <c r="C32" s="675"/>
      <c r="D32" s="675"/>
      <c r="E32" s="675"/>
      <c r="F32" s="675"/>
      <c r="G32" s="675"/>
      <c r="H32" s="675"/>
      <c r="I32" s="675"/>
      <c r="J32" s="675"/>
      <c r="M32" s="674"/>
    </row>
    <row r="33" spans="1:15" ht="13.5" customHeight="1">
      <c r="A33" s="675"/>
      <c r="B33" s="675"/>
      <c r="C33" s="675"/>
      <c r="D33" s="675"/>
      <c r="E33" s="675"/>
      <c r="F33" s="675"/>
      <c r="G33" s="675"/>
      <c r="H33" s="675"/>
      <c r="I33" s="675"/>
      <c r="J33" s="675"/>
      <c r="M33" s="674"/>
    </row>
    <row r="34" spans="1:15" ht="14.25" customHeight="1">
      <c r="A34" s="675"/>
      <c r="B34" s="675"/>
      <c r="C34" s="675"/>
      <c r="D34" s="675"/>
      <c r="E34" s="675"/>
      <c r="F34" s="675"/>
      <c r="G34" s="675"/>
      <c r="H34" s="675"/>
      <c r="I34" s="675"/>
      <c r="J34" s="675"/>
      <c r="K34" s="675"/>
      <c r="L34" s="675"/>
      <c r="M34" s="674"/>
    </row>
    <row r="35" spans="1:15" ht="9.75" customHeight="1">
      <c r="A35" s="675"/>
      <c r="B35" s="675"/>
      <c r="C35" s="675"/>
      <c r="D35" s="675"/>
      <c r="E35" s="675"/>
      <c r="F35" s="675"/>
      <c r="G35" s="675"/>
      <c r="H35" s="675"/>
      <c r="I35" s="675"/>
      <c r="J35" s="675"/>
      <c r="K35" s="675"/>
      <c r="L35" s="675"/>
      <c r="M35" s="674"/>
    </row>
    <row r="36" spans="1:15" ht="10.5" customHeight="1">
      <c r="A36" s="675"/>
      <c r="B36" s="675"/>
      <c r="C36" s="675"/>
      <c r="D36" s="675"/>
      <c r="E36" s="675"/>
      <c r="F36" s="675"/>
      <c r="G36" s="675"/>
      <c r="H36" s="675"/>
      <c r="I36" s="675"/>
      <c r="J36" s="675"/>
      <c r="K36" s="675"/>
      <c r="L36" s="675"/>
      <c r="M36" s="674"/>
    </row>
    <row r="37" spans="1:15" ht="12.75" customHeight="1"/>
    <row r="38" spans="1:15" ht="23.25" customHeight="1">
      <c r="A38" s="778" t="s">
        <v>132</v>
      </c>
      <c r="B38" s="778"/>
      <c r="C38" s="778"/>
      <c r="D38" s="778"/>
      <c r="E38" s="778"/>
      <c r="F38" s="778"/>
      <c r="G38" s="778"/>
      <c r="H38" s="778"/>
      <c r="I38" s="778"/>
      <c r="J38" s="778"/>
      <c r="K38" s="778"/>
      <c r="L38" s="778"/>
      <c r="M38" s="689">
        <v>91</v>
      </c>
      <c r="N38" s="185"/>
      <c r="O38" s="185"/>
    </row>
    <row r="39" spans="1:15" ht="14.25" customHeight="1"/>
  </sheetData>
  <mergeCells count="13">
    <mergeCell ref="A1:O1"/>
    <mergeCell ref="A29:M29"/>
    <mergeCell ref="A38:L38"/>
    <mergeCell ref="A2:B2"/>
    <mergeCell ref="A3:A4"/>
    <mergeCell ref="B3:C3"/>
    <mergeCell ref="D3:D4"/>
    <mergeCell ref="E3:F3"/>
    <mergeCell ref="G3:G4"/>
    <mergeCell ref="H3:I3"/>
    <mergeCell ref="J3:J4"/>
    <mergeCell ref="K3:M3"/>
    <mergeCell ref="O3:O4"/>
  </mergeCells>
  <printOptions horizontalCentered="1"/>
  <pageMargins left="0.20866141699999999" right="0.20866141699999999" top="0.59055118110236204" bottom="0.196850393700787" header="0.31496062992126" footer="0.31496062992126"/>
  <pageSetup paperSize="9" scale="90" orientation="portrait" r:id="rId1"/>
</worksheet>
</file>

<file path=xl/worksheets/sheet39.xml><?xml version="1.0" encoding="utf-8"?>
<worksheet xmlns="http://schemas.openxmlformats.org/spreadsheetml/2006/main" xmlns:r="http://schemas.openxmlformats.org/officeDocument/2006/relationships">
  <sheetPr codeName="Sheet14">
    <tabColor rgb="FF993366"/>
  </sheetPr>
  <dimension ref="A1:J36"/>
  <sheetViews>
    <sheetView rightToLeft="1" view="pageBreakPreview" zoomScaleSheetLayoutView="100" workbookViewId="0">
      <selection activeCell="J8" sqref="J8"/>
    </sheetView>
  </sheetViews>
  <sheetFormatPr defaultRowHeight="12.75"/>
  <cols>
    <col min="1" max="1" width="2.5703125" style="254" customWidth="1"/>
    <col min="2" max="2" width="10.85546875" style="24" customWidth="1"/>
    <col min="3" max="3" width="11.7109375" style="24" customWidth="1"/>
    <col min="4" max="6" width="11.7109375" customWidth="1"/>
    <col min="7" max="9" width="11.7109375" style="284" customWidth="1"/>
    <col min="10" max="10" width="10.7109375" style="284" customWidth="1"/>
  </cols>
  <sheetData>
    <row r="1" spans="2:10" ht="25.5" customHeight="1">
      <c r="B1" s="767" t="s">
        <v>595</v>
      </c>
      <c r="C1" s="767"/>
      <c r="D1" s="767"/>
      <c r="E1" s="767"/>
      <c r="F1" s="767"/>
      <c r="G1" s="767"/>
      <c r="H1" s="767"/>
      <c r="I1" s="767"/>
      <c r="J1" s="441"/>
    </row>
    <row r="2" spans="2:10" ht="19.5" customHeight="1" thickBot="1">
      <c r="B2" s="263" t="s">
        <v>435</v>
      </c>
      <c r="C2" s="301"/>
      <c r="D2" s="301"/>
    </row>
    <row r="3" spans="2:10" ht="26.25" customHeight="1" thickTop="1">
      <c r="B3" s="769" t="s">
        <v>16</v>
      </c>
      <c r="C3" s="784" t="s">
        <v>434</v>
      </c>
      <c r="D3" s="784"/>
      <c r="E3" s="784"/>
      <c r="F3" s="784"/>
      <c r="G3" s="784"/>
      <c r="H3" s="784"/>
      <c r="I3" s="769" t="s">
        <v>225</v>
      </c>
      <c r="J3" s="442"/>
    </row>
    <row r="4" spans="2:10" ht="24.75" customHeight="1">
      <c r="B4" s="770"/>
      <c r="C4" s="560">
        <v>2011</v>
      </c>
      <c r="D4" s="560">
        <v>2012</v>
      </c>
      <c r="E4" s="560">
        <v>2013</v>
      </c>
      <c r="F4" s="560">
        <v>2014</v>
      </c>
      <c r="G4" s="560">
        <v>2015</v>
      </c>
      <c r="H4" s="560">
        <v>2016</v>
      </c>
      <c r="I4" s="770"/>
      <c r="J4" s="443"/>
    </row>
    <row r="5" spans="2:10" ht="26.1" customHeight="1">
      <c r="B5" s="113" t="s">
        <v>0</v>
      </c>
      <c r="C5" s="180">
        <v>1903</v>
      </c>
      <c r="D5" s="180">
        <v>1649</v>
      </c>
      <c r="E5" s="180">
        <v>2015</v>
      </c>
      <c r="F5" s="180">
        <v>1953</v>
      </c>
      <c r="G5" s="180">
        <v>1623</v>
      </c>
      <c r="H5" s="180">
        <v>636</v>
      </c>
      <c r="I5" s="203">
        <f>((H5/G5)-1)*100</f>
        <v>-60.813308687615518</v>
      </c>
      <c r="J5" s="180"/>
    </row>
    <row r="6" spans="2:10" ht="26.1" customHeight="1">
      <c r="B6" s="114" t="s">
        <v>1</v>
      </c>
      <c r="C6" s="161">
        <v>756</v>
      </c>
      <c r="D6" s="161">
        <v>703</v>
      </c>
      <c r="E6" s="161">
        <v>719</v>
      </c>
      <c r="F6" s="161">
        <v>1023</v>
      </c>
      <c r="G6" s="161">
        <v>877</v>
      </c>
      <c r="H6" s="161">
        <v>878</v>
      </c>
      <c r="I6" s="204">
        <f t="shared" ref="I6:I27" si="0">((H6/G6)-1)*100</f>
        <v>0.11402508551880963</v>
      </c>
      <c r="J6" s="180"/>
    </row>
    <row r="7" spans="2:10" ht="26.1" customHeight="1">
      <c r="B7" s="114" t="s">
        <v>3</v>
      </c>
      <c r="C7" s="161">
        <v>671</v>
      </c>
      <c r="D7" s="161">
        <v>709</v>
      </c>
      <c r="E7" s="161">
        <v>980</v>
      </c>
      <c r="F7" s="161">
        <v>995</v>
      </c>
      <c r="G7" s="161">
        <v>963</v>
      </c>
      <c r="H7" s="161">
        <v>1054</v>
      </c>
      <c r="I7" s="204">
        <f t="shared" si="0"/>
        <v>9.449636552440289</v>
      </c>
      <c r="J7" s="180"/>
    </row>
    <row r="8" spans="2:10" ht="26.1" customHeight="1">
      <c r="B8" s="114" t="s">
        <v>74</v>
      </c>
      <c r="C8" s="161">
        <v>925</v>
      </c>
      <c r="D8" s="161">
        <v>835</v>
      </c>
      <c r="E8" s="161">
        <v>1010</v>
      </c>
      <c r="F8" s="161">
        <v>388</v>
      </c>
      <c r="G8" s="161">
        <v>447</v>
      </c>
      <c r="H8" s="161">
        <v>474</v>
      </c>
      <c r="I8" s="204">
        <f t="shared" si="0"/>
        <v>6.0402684563758413</v>
      </c>
      <c r="J8" s="180"/>
    </row>
    <row r="9" spans="2:10" ht="26.1" customHeight="1">
      <c r="B9" s="114" t="s">
        <v>20</v>
      </c>
      <c r="C9" s="161">
        <v>5837</v>
      </c>
      <c r="D9" s="161">
        <v>6197</v>
      </c>
      <c r="E9" s="161">
        <v>5859</v>
      </c>
      <c r="F9" s="161">
        <v>6927</v>
      </c>
      <c r="G9" s="161">
        <v>7044</v>
      </c>
      <c r="H9" s="161">
        <v>7308</v>
      </c>
      <c r="I9" s="204">
        <f t="shared" si="0"/>
        <v>3.7478705281090319</v>
      </c>
      <c r="J9" s="180"/>
    </row>
    <row r="10" spans="2:10" ht="26.1" customHeight="1">
      <c r="B10" s="114" t="s">
        <v>4</v>
      </c>
      <c r="C10" s="161">
        <v>1162</v>
      </c>
      <c r="D10" s="161">
        <v>1264</v>
      </c>
      <c r="E10" s="161">
        <v>1257</v>
      </c>
      <c r="F10" s="161">
        <v>1352</v>
      </c>
      <c r="G10" s="161">
        <v>1398</v>
      </c>
      <c r="H10" s="161">
        <v>1311</v>
      </c>
      <c r="I10" s="204">
        <f t="shared" si="0"/>
        <v>-6.2231759656652397</v>
      </c>
      <c r="J10" s="180"/>
    </row>
    <row r="11" spans="2:10" ht="26.1" customHeight="1">
      <c r="B11" s="114" t="s">
        <v>18</v>
      </c>
      <c r="C11" s="161">
        <v>425</v>
      </c>
      <c r="D11" s="161">
        <v>692</v>
      </c>
      <c r="E11" s="161">
        <v>993</v>
      </c>
      <c r="F11" s="161">
        <v>1089</v>
      </c>
      <c r="G11" s="161">
        <v>1166</v>
      </c>
      <c r="H11" s="161">
        <v>1328</v>
      </c>
      <c r="I11" s="204">
        <f t="shared" si="0"/>
        <v>13.893653516295036</v>
      </c>
      <c r="J11" s="180"/>
    </row>
    <row r="12" spans="2:10" ht="26.1" customHeight="1">
      <c r="B12" s="114" t="s">
        <v>6</v>
      </c>
      <c r="C12" s="161">
        <v>607</v>
      </c>
      <c r="D12" s="161">
        <v>661</v>
      </c>
      <c r="E12" s="161">
        <v>767</v>
      </c>
      <c r="F12" s="161">
        <v>827</v>
      </c>
      <c r="G12" s="161">
        <v>784</v>
      </c>
      <c r="H12" s="161">
        <v>852</v>
      </c>
      <c r="I12" s="204">
        <f t="shared" si="0"/>
        <v>8.6734693877551052</v>
      </c>
      <c r="J12" s="180"/>
    </row>
    <row r="13" spans="2:10" ht="26.1" customHeight="1">
      <c r="B13" s="114" t="s">
        <v>7</v>
      </c>
      <c r="C13" s="161">
        <v>513</v>
      </c>
      <c r="D13" s="161">
        <v>593</v>
      </c>
      <c r="E13" s="161">
        <v>658</v>
      </c>
      <c r="F13" s="161">
        <v>547</v>
      </c>
      <c r="G13" s="161">
        <v>593</v>
      </c>
      <c r="H13" s="161">
        <v>540</v>
      </c>
      <c r="I13" s="204">
        <f t="shared" si="0"/>
        <v>-8.9376053962900492</v>
      </c>
      <c r="J13" s="180"/>
    </row>
    <row r="14" spans="2:10" ht="26.1" customHeight="1">
      <c r="B14" s="114" t="s">
        <v>8</v>
      </c>
      <c r="C14" s="161">
        <v>896</v>
      </c>
      <c r="D14" s="161">
        <v>920</v>
      </c>
      <c r="E14" s="161">
        <v>1094</v>
      </c>
      <c r="F14" s="161">
        <v>1060</v>
      </c>
      <c r="G14" s="161">
        <v>1126</v>
      </c>
      <c r="H14" s="161">
        <v>1161</v>
      </c>
      <c r="I14" s="204">
        <f t="shared" si="0"/>
        <v>3.1083481349911235</v>
      </c>
      <c r="J14" s="180"/>
    </row>
    <row r="15" spans="2:10" ht="26.1" customHeight="1">
      <c r="B15" s="114" t="s">
        <v>9</v>
      </c>
      <c r="C15" s="161">
        <v>676</v>
      </c>
      <c r="D15" s="161">
        <v>686</v>
      </c>
      <c r="E15" s="161">
        <v>722</v>
      </c>
      <c r="F15" s="161">
        <v>766</v>
      </c>
      <c r="G15" s="161">
        <v>721</v>
      </c>
      <c r="H15" s="161">
        <v>933</v>
      </c>
      <c r="I15" s="204">
        <f t="shared" si="0"/>
        <v>29.403606102635237</v>
      </c>
      <c r="J15" s="180"/>
    </row>
    <row r="16" spans="2:10" ht="26.1" customHeight="1">
      <c r="B16" s="114" t="s">
        <v>10</v>
      </c>
      <c r="C16" s="161">
        <v>358</v>
      </c>
      <c r="D16" s="161">
        <v>343</v>
      </c>
      <c r="E16" s="161">
        <v>437</v>
      </c>
      <c r="F16" s="161">
        <v>468</v>
      </c>
      <c r="G16" s="161">
        <v>379</v>
      </c>
      <c r="H16" s="161">
        <v>462</v>
      </c>
      <c r="I16" s="204">
        <f t="shared" si="0"/>
        <v>21.899736147757267</v>
      </c>
      <c r="J16" s="180"/>
    </row>
    <row r="17" spans="1:10" ht="26.1" customHeight="1">
      <c r="B17" s="114" t="s">
        <v>11</v>
      </c>
      <c r="C17" s="161">
        <v>901</v>
      </c>
      <c r="D17" s="161">
        <v>735</v>
      </c>
      <c r="E17" s="161">
        <v>1193</v>
      </c>
      <c r="F17" s="161">
        <v>1294</v>
      </c>
      <c r="G17" s="161">
        <v>1216</v>
      </c>
      <c r="H17" s="161">
        <v>1414</v>
      </c>
      <c r="I17" s="204">
        <f t="shared" si="0"/>
        <v>16.282894736842103</v>
      </c>
      <c r="J17" s="180"/>
    </row>
    <row r="18" spans="1:10" ht="26.1" customHeight="1">
      <c r="B18" s="114" t="s">
        <v>12</v>
      </c>
      <c r="C18" s="161">
        <v>520</v>
      </c>
      <c r="D18" s="161">
        <v>519</v>
      </c>
      <c r="E18" s="161">
        <v>590</v>
      </c>
      <c r="F18" s="161">
        <v>623</v>
      </c>
      <c r="G18" s="161">
        <v>605</v>
      </c>
      <c r="H18" s="161">
        <v>662</v>
      </c>
      <c r="I18" s="204">
        <f t="shared" si="0"/>
        <v>9.4214876033057884</v>
      </c>
      <c r="J18" s="180"/>
    </row>
    <row r="19" spans="1:10" ht="26.1" customHeight="1" thickBot="1">
      <c r="B19" s="115" t="s">
        <v>13</v>
      </c>
      <c r="C19" s="162">
        <v>1420</v>
      </c>
      <c r="D19" s="162">
        <v>1638</v>
      </c>
      <c r="E19" s="162">
        <v>1610</v>
      </c>
      <c r="F19" s="162">
        <v>1965</v>
      </c>
      <c r="G19" s="162">
        <v>1969</v>
      </c>
      <c r="H19" s="162">
        <v>2132</v>
      </c>
      <c r="I19" s="444">
        <f t="shared" si="0"/>
        <v>8.2783138649060497</v>
      </c>
      <c r="J19" s="180"/>
    </row>
    <row r="20" spans="1:10" ht="26.1" customHeight="1" thickTop="1" thickBot="1">
      <c r="A20" s="440"/>
      <c r="B20" s="316" t="s">
        <v>112</v>
      </c>
      <c r="C20" s="184">
        <f t="shared" ref="C20:D20" si="1">SUM(C5:C19)</f>
        <v>17570</v>
      </c>
      <c r="D20" s="184">
        <f t="shared" si="1"/>
        <v>18144</v>
      </c>
      <c r="E20" s="184">
        <f>SUM(E5:E19)</f>
        <v>19904</v>
      </c>
      <c r="F20" s="184">
        <f>SUM(F5:F19)</f>
        <v>21277</v>
      </c>
      <c r="G20" s="184">
        <v>20911</v>
      </c>
      <c r="H20" s="184">
        <v>21145</v>
      </c>
      <c r="I20" s="207">
        <f t="shared" si="0"/>
        <v>1.1190282626368786</v>
      </c>
      <c r="J20" s="277"/>
    </row>
    <row r="21" spans="1:10" s="533" customFormat="1" ht="22.5" customHeight="1" thickTop="1" thickBot="1">
      <c r="A21" s="440"/>
      <c r="B21" s="531" t="s">
        <v>110</v>
      </c>
      <c r="C21" s="531"/>
      <c r="D21" s="531"/>
      <c r="E21" s="536"/>
      <c r="F21" s="536"/>
      <c r="G21" s="536"/>
      <c r="H21" s="536"/>
      <c r="I21" s="536"/>
      <c r="J21" s="559"/>
    </row>
    <row r="22" spans="1:10" ht="26.1" customHeight="1" thickTop="1">
      <c r="A22" s="440"/>
      <c r="B22" s="113" t="s">
        <v>14</v>
      </c>
      <c r="C22" s="181">
        <v>485</v>
      </c>
      <c r="D22" s="181">
        <v>387</v>
      </c>
      <c r="E22" s="181">
        <v>388</v>
      </c>
      <c r="F22" s="181">
        <v>758</v>
      </c>
      <c r="G22" s="181">
        <v>766</v>
      </c>
      <c r="H22" s="181">
        <v>768</v>
      </c>
      <c r="I22" s="208">
        <f t="shared" si="0"/>
        <v>0.26109660574411553</v>
      </c>
      <c r="J22" s="399"/>
    </row>
    <row r="23" spans="1:10" ht="26.1" customHeight="1">
      <c r="A23" s="440"/>
      <c r="B23" s="113" t="s">
        <v>17</v>
      </c>
      <c r="C23" s="182">
        <v>1102</v>
      </c>
      <c r="D23" s="182">
        <v>1094</v>
      </c>
      <c r="E23" s="182">
        <v>1085</v>
      </c>
      <c r="F23" s="182">
        <v>1311</v>
      </c>
      <c r="G23" s="182">
        <v>1181</v>
      </c>
      <c r="H23" s="182">
        <v>1051</v>
      </c>
      <c r="I23" s="398">
        <f t="shared" si="0"/>
        <v>-11.00762066045724</v>
      </c>
      <c r="J23" s="180"/>
    </row>
    <row r="24" spans="1:10" ht="26.1" customHeight="1" thickBot="1">
      <c r="A24" s="440"/>
      <c r="B24" s="115" t="s">
        <v>40</v>
      </c>
      <c r="C24" s="180">
        <v>354</v>
      </c>
      <c r="D24" s="162">
        <v>403</v>
      </c>
      <c r="E24" s="162">
        <v>795</v>
      </c>
      <c r="F24" s="162">
        <v>977</v>
      </c>
      <c r="G24" s="162">
        <v>1116</v>
      </c>
      <c r="H24" s="162">
        <v>1583</v>
      </c>
      <c r="I24" s="444">
        <f t="shared" si="0"/>
        <v>41.84587813620071</v>
      </c>
      <c r="J24" s="180"/>
    </row>
    <row r="25" spans="1:10" s="112" customFormat="1" ht="26.1" customHeight="1" thickTop="1" thickBot="1">
      <c r="A25" s="440"/>
      <c r="B25" s="316" t="s">
        <v>112</v>
      </c>
      <c r="C25" s="183">
        <f t="shared" ref="C25:D25" si="2">SUM(C22:C24)</f>
        <v>1941</v>
      </c>
      <c r="D25" s="183">
        <f t="shared" si="2"/>
        <v>1884</v>
      </c>
      <c r="E25" s="184">
        <f>SUM(E22:E24)</f>
        <v>2268</v>
      </c>
      <c r="F25" s="183">
        <f>SUM(F22:F24)</f>
        <v>3046</v>
      </c>
      <c r="G25" s="183">
        <v>3063</v>
      </c>
      <c r="H25" s="183">
        <v>3402</v>
      </c>
      <c r="I25" s="209">
        <f t="shared" si="0"/>
        <v>11.067580803134192</v>
      </c>
      <c r="J25" s="180"/>
    </row>
    <row r="26" spans="1:10" s="284" customFormat="1" ht="26.1" customHeight="1" thickTop="1" thickBot="1">
      <c r="A26" s="440"/>
      <c r="B26" s="327" t="s">
        <v>200</v>
      </c>
      <c r="C26" s="184">
        <v>776</v>
      </c>
      <c r="D26" s="184">
        <v>1073</v>
      </c>
      <c r="E26" s="183">
        <v>1136</v>
      </c>
      <c r="F26" s="183">
        <v>1275</v>
      </c>
      <c r="G26" s="183">
        <v>1295</v>
      </c>
      <c r="H26" s="183">
        <v>1009</v>
      </c>
      <c r="I26" s="209">
        <f t="shared" si="0"/>
        <v>-22.084942084942082</v>
      </c>
      <c r="J26" s="180"/>
    </row>
    <row r="27" spans="1:10" s="533" customFormat="1" ht="26.1" customHeight="1" thickTop="1" thickBot="1">
      <c r="A27" s="440"/>
      <c r="B27" s="531" t="s">
        <v>113</v>
      </c>
      <c r="C27" s="536">
        <f>C20+C25+C26</f>
        <v>20287</v>
      </c>
      <c r="D27" s="536">
        <f>D20+D25+D26</f>
        <v>21101</v>
      </c>
      <c r="E27" s="536">
        <f>E20+E25+E26</f>
        <v>23308</v>
      </c>
      <c r="F27" s="536">
        <f>F20+F25+F26</f>
        <v>25598</v>
      </c>
      <c r="G27" s="536">
        <v>25269</v>
      </c>
      <c r="H27" s="536">
        <v>25556</v>
      </c>
      <c r="I27" s="544">
        <f t="shared" si="0"/>
        <v>1.135779017768801</v>
      </c>
      <c r="J27" s="559"/>
    </row>
    <row r="28" spans="1:10" ht="7.5" customHeight="1" thickTop="1">
      <c r="A28" s="440"/>
      <c r="B28" s="23"/>
      <c r="C28" s="23"/>
    </row>
    <row r="29" spans="1:10" s="179" customFormat="1" ht="23.25" customHeight="1">
      <c r="A29" s="440"/>
      <c r="B29" s="815" t="s">
        <v>226</v>
      </c>
      <c r="C29" s="815"/>
      <c r="D29" s="815"/>
      <c r="E29" s="815"/>
      <c r="F29" s="815"/>
      <c r="G29" s="661"/>
      <c r="H29" s="661"/>
      <c r="I29" s="661"/>
      <c r="J29" s="284"/>
    </row>
    <row r="30" spans="1:10" s="255" customFormat="1" ht="13.5" customHeight="1">
      <c r="B30" s="766"/>
      <c r="C30" s="766"/>
      <c r="D30" s="766"/>
      <c r="G30" s="284"/>
      <c r="H30" s="284"/>
      <c r="I30" s="284"/>
      <c r="J30" s="284"/>
    </row>
    <row r="31" spans="1:10" s="55" customFormat="1" ht="11.25" customHeight="1">
      <c r="A31" s="254"/>
      <c r="B31" s="815"/>
      <c r="C31" s="815"/>
      <c r="D31" s="815"/>
      <c r="G31" s="284"/>
      <c r="H31" s="284"/>
      <c r="I31" s="284"/>
      <c r="J31" s="284"/>
    </row>
    <row r="32" spans="1:10" s="55" customFormat="1" ht="30.75" customHeight="1">
      <c r="A32" s="254"/>
      <c r="G32" s="284"/>
      <c r="H32" s="284"/>
      <c r="I32" s="284"/>
      <c r="J32" s="284"/>
    </row>
    <row r="33" spans="2:10" ht="3" hidden="1" customHeight="1">
      <c r="B33" s="82"/>
      <c r="C33" s="23"/>
    </row>
    <row r="34" spans="2:10" s="284" customFormat="1" ht="15" customHeight="1">
      <c r="B34" s="415"/>
      <c r="C34" s="416"/>
    </row>
    <row r="35" spans="2:10" ht="21.75" customHeight="1">
      <c r="B35" s="778" t="s">
        <v>132</v>
      </c>
      <c r="C35" s="778"/>
      <c r="D35" s="778"/>
      <c r="E35" s="315"/>
      <c r="F35" s="166"/>
      <c r="G35" s="166"/>
      <c r="H35" s="166"/>
      <c r="I35" s="692">
        <v>92</v>
      </c>
      <c r="J35" s="121"/>
    </row>
    <row r="36" spans="2:10" ht="14.25" customHeight="1"/>
  </sheetData>
  <mergeCells count="8">
    <mergeCell ref="B1:I1"/>
    <mergeCell ref="I3:I4"/>
    <mergeCell ref="B35:D35"/>
    <mergeCell ref="B3:B4"/>
    <mergeCell ref="B30:D30"/>
    <mergeCell ref="B31:D31"/>
    <mergeCell ref="B29:F29"/>
    <mergeCell ref="C3:H3"/>
  </mergeCells>
  <printOptions horizontalCentered="1"/>
  <pageMargins left="0.39370078740157483" right="0.39370078740157483" top="0.59055118110236227" bottom="0.19685039370078741" header="0.31496062992125984" footer="0.31496062992125984"/>
  <pageSetup paperSize="9" scale="98" orientation="portrait" r:id="rId1"/>
  <ignoredErrors>
    <ignoredError sqref="C20:D20" formulaRange="1"/>
  </ignoredErrors>
</worksheet>
</file>

<file path=xl/worksheets/sheet4.xml><?xml version="1.0" encoding="utf-8"?>
<worksheet xmlns="http://schemas.openxmlformats.org/spreadsheetml/2006/main" xmlns:r="http://schemas.openxmlformats.org/officeDocument/2006/relationships">
  <sheetPr codeName="Sheet11">
    <tabColor rgb="FF993366"/>
  </sheetPr>
  <dimension ref="A1:CQ44"/>
  <sheetViews>
    <sheetView rightToLeft="1" view="pageBreakPreview" topLeftCell="BN1" zoomScale="110" zoomScaleSheetLayoutView="110" workbookViewId="0">
      <selection activeCell="CG39" sqref="CG39"/>
    </sheetView>
  </sheetViews>
  <sheetFormatPr defaultRowHeight="12.75"/>
  <cols>
    <col min="1" max="1" width="14.28515625" style="145" customWidth="1"/>
    <col min="2" max="4" width="7.7109375" style="145" customWidth="1"/>
    <col min="5" max="5" width="0.7109375" style="155" customWidth="1"/>
    <col min="6" max="8" width="7.7109375" style="284" customWidth="1"/>
    <col min="9" max="9" width="0.7109375" style="155" customWidth="1"/>
    <col min="10" max="12" width="7.7109375" style="145" customWidth="1"/>
    <col min="13" max="13" width="14.28515625" style="155" customWidth="1"/>
    <col min="14" max="16" width="7.7109375" style="145" customWidth="1"/>
    <col min="17" max="17" width="0.7109375" style="155" customWidth="1"/>
    <col min="18" max="20" width="7.7109375" style="145" customWidth="1"/>
    <col min="21" max="21" width="0.7109375" style="155" customWidth="1"/>
    <col min="22" max="24" width="7.7109375" style="145" customWidth="1"/>
    <col min="25" max="25" width="14.28515625" style="155" customWidth="1"/>
    <col min="26" max="28" width="7.7109375" style="145" customWidth="1"/>
    <col min="29" max="29" width="0.7109375" style="155" customWidth="1"/>
    <col min="30" max="32" width="7.7109375" style="145" customWidth="1"/>
    <col min="33" max="33" width="0.7109375" style="155" customWidth="1"/>
    <col min="34" max="36" width="7.7109375" style="145" customWidth="1"/>
    <col min="37" max="37" width="14.28515625" style="145" customWidth="1"/>
    <col min="38" max="40" width="7.7109375" style="145" customWidth="1"/>
    <col min="41" max="41" width="0.7109375" style="155" customWidth="1"/>
    <col min="42" max="44" width="7.7109375" style="145" customWidth="1"/>
    <col min="45" max="45" width="0.7109375" style="155" customWidth="1"/>
    <col min="46" max="48" width="7.7109375" style="145" customWidth="1"/>
    <col min="49" max="49" width="14.28515625" style="155" customWidth="1"/>
    <col min="50" max="52" width="7.7109375" style="145" customWidth="1"/>
    <col min="53" max="53" width="0.7109375" style="155" customWidth="1"/>
    <col min="54" max="56" width="7.7109375" style="145" customWidth="1"/>
    <col min="57" max="57" width="0.85546875" style="155" customWidth="1"/>
    <col min="58" max="60" width="7.7109375" style="145" customWidth="1"/>
    <col min="61" max="61" width="14.28515625" style="155" customWidth="1"/>
    <col min="62" max="64" width="7.7109375" style="284" customWidth="1"/>
    <col min="65" max="65" width="0.7109375" style="155" customWidth="1"/>
    <col min="66" max="68" width="7.7109375" style="145" customWidth="1"/>
    <col min="69" max="69" width="0.7109375" style="155" customWidth="1"/>
    <col min="70" max="72" width="7.7109375" style="145" customWidth="1"/>
    <col min="73" max="73" width="14.85546875" style="155" customWidth="1"/>
    <col min="74" max="76" width="7.7109375" style="145" customWidth="1"/>
    <col min="77" max="77" width="0.7109375" style="155" customWidth="1"/>
    <col min="78" max="80" width="8.7109375" style="155" customWidth="1"/>
    <col min="81" max="81" width="0.85546875" style="188" customWidth="1"/>
    <col min="82" max="82" width="7.7109375" style="188" customWidth="1"/>
    <col min="83" max="84" width="7.7109375" style="145" customWidth="1"/>
    <col min="85" max="16384" width="9.140625" style="145"/>
  </cols>
  <sheetData>
    <row r="1" spans="1:84" ht="28.5" customHeight="1">
      <c r="A1" s="768" t="s">
        <v>263</v>
      </c>
      <c r="B1" s="768"/>
      <c r="C1" s="768"/>
      <c r="D1" s="768"/>
      <c r="E1" s="768"/>
      <c r="F1" s="768"/>
      <c r="G1" s="768"/>
      <c r="H1" s="768"/>
      <c r="I1" s="768"/>
      <c r="J1" s="768"/>
      <c r="K1" s="768"/>
      <c r="L1" s="768"/>
      <c r="M1" s="768" t="s">
        <v>263</v>
      </c>
      <c r="N1" s="768"/>
      <c r="O1" s="768"/>
      <c r="P1" s="768"/>
      <c r="Q1" s="768"/>
      <c r="R1" s="768"/>
      <c r="S1" s="768"/>
      <c r="T1" s="768"/>
      <c r="U1" s="768"/>
      <c r="V1" s="768"/>
      <c r="W1" s="768"/>
      <c r="X1" s="768"/>
      <c r="Y1" s="768" t="s">
        <v>263</v>
      </c>
      <c r="Z1" s="768"/>
      <c r="AA1" s="768"/>
      <c r="AB1" s="768"/>
      <c r="AC1" s="768"/>
      <c r="AD1" s="768"/>
      <c r="AE1" s="768"/>
      <c r="AF1" s="768"/>
      <c r="AG1" s="768"/>
      <c r="AH1" s="768"/>
      <c r="AI1" s="768"/>
      <c r="AJ1" s="768"/>
      <c r="AK1" s="768" t="s">
        <v>263</v>
      </c>
      <c r="AL1" s="768"/>
      <c r="AM1" s="768"/>
      <c r="AN1" s="768"/>
      <c r="AO1" s="768"/>
      <c r="AP1" s="768"/>
      <c r="AQ1" s="768"/>
      <c r="AR1" s="768"/>
      <c r="AS1" s="768"/>
      <c r="AT1" s="768"/>
      <c r="AU1" s="768"/>
      <c r="AV1" s="768"/>
      <c r="AW1" s="768" t="s">
        <v>263</v>
      </c>
      <c r="AX1" s="768"/>
      <c r="AY1" s="768"/>
      <c r="AZ1" s="768"/>
      <c r="BA1" s="768"/>
      <c r="BB1" s="768"/>
      <c r="BC1" s="768"/>
      <c r="BD1" s="768"/>
      <c r="BE1" s="768"/>
      <c r="BF1" s="768"/>
      <c r="BG1" s="768"/>
      <c r="BH1" s="768"/>
      <c r="BI1" s="768" t="s">
        <v>263</v>
      </c>
      <c r="BJ1" s="768"/>
      <c r="BK1" s="768"/>
      <c r="BL1" s="768"/>
      <c r="BM1" s="768"/>
      <c r="BN1" s="768"/>
      <c r="BO1" s="768"/>
      <c r="BP1" s="768"/>
      <c r="BQ1" s="768"/>
      <c r="BR1" s="768"/>
      <c r="BS1" s="768"/>
      <c r="BT1" s="768"/>
      <c r="BU1" s="768" t="s">
        <v>263</v>
      </c>
      <c r="BV1" s="768"/>
      <c r="BW1" s="768"/>
      <c r="BX1" s="768"/>
      <c r="BY1" s="768"/>
      <c r="BZ1" s="768"/>
      <c r="CA1" s="768"/>
      <c r="CB1" s="768"/>
      <c r="CC1" s="768"/>
      <c r="CD1" s="768"/>
      <c r="CE1" s="768"/>
      <c r="CF1" s="768"/>
    </row>
    <row r="2" spans="1:84" ht="21.75" customHeight="1" thickBot="1">
      <c r="A2" s="426" t="s">
        <v>293</v>
      </c>
      <c r="B2" s="263"/>
      <c r="C2" s="362"/>
      <c r="D2" s="263"/>
      <c r="E2" s="263"/>
      <c r="F2" s="263"/>
      <c r="G2" s="362"/>
      <c r="H2" s="263"/>
      <c r="I2" s="263"/>
      <c r="J2" s="263"/>
      <c r="K2" s="362"/>
      <c r="L2" s="263"/>
      <c r="M2" s="780" t="s">
        <v>280</v>
      </c>
      <c r="N2" s="780"/>
      <c r="O2" s="362"/>
      <c r="P2" s="263"/>
      <c r="Q2" s="263"/>
      <c r="R2" s="263"/>
      <c r="S2" s="362"/>
      <c r="T2" s="263"/>
      <c r="U2" s="263"/>
      <c r="V2" s="263"/>
      <c r="W2" s="362"/>
      <c r="X2" s="263"/>
      <c r="Y2" s="780" t="s">
        <v>280</v>
      </c>
      <c r="Z2" s="780"/>
      <c r="AA2" s="362"/>
      <c r="AB2" s="263"/>
      <c r="AC2" s="263"/>
      <c r="AD2" s="263"/>
      <c r="AE2" s="263"/>
      <c r="AF2" s="263"/>
      <c r="AG2" s="263"/>
      <c r="AH2" s="263"/>
      <c r="AI2" s="362"/>
      <c r="AJ2" s="263"/>
      <c r="AK2" s="780" t="s">
        <v>280</v>
      </c>
      <c r="AL2" s="780"/>
      <c r="AM2" s="362"/>
      <c r="AN2" s="263"/>
      <c r="AO2" s="263"/>
      <c r="AP2" s="263"/>
      <c r="AQ2" s="362"/>
      <c r="AR2" s="263"/>
      <c r="AS2" s="263"/>
      <c r="AT2" s="263"/>
      <c r="AU2" s="362"/>
      <c r="AV2" s="263"/>
      <c r="AW2" s="780" t="s">
        <v>280</v>
      </c>
      <c r="AX2" s="780"/>
      <c r="AY2" s="263"/>
      <c r="AZ2" s="263"/>
      <c r="BA2" s="263"/>
      <c r="BB2" s="263"/>
      <c r="BC2" s="362"/>
      <c r="BD2" s="362"/>
      <c r="BE2" s="362"/>
      <c r="BF2" s="362"/>
      <c r="BG2" s="362"/>
      <c r="BH2" s="263"/>
      <c r="BI2" s="780" t="s">
        <v>280</v>
      </c>
      <c r="BJ2" s="780"/>
      <c r="BK2" s="362"/>
      <c r="BL2" s="362"/>
      <c r="BM2" s="362"/>
      <c r="BN2" s="362"/>
      <c r="BO2" s="362"/>
      <c r="BP2" s="362"/>
      <c r="BQ2" s="362"/>
      <c r="BR2" s="362"/>
      <c r="BS2" s="362"/>
      <c r="BT2" s="263"/>
      <c r="BU2" s="780" t="s">
        <v>280</v>
      </c>
      <c r="BV2" s="780"/>
      <c r="BW2" s="362"/>
      <c r="BX2" s="362"/>
      <c r="BY2" s="362"/>
      <c r="BZ2" s="362"/>
      <c r="CA2" s="362"/>
      <c r="CB2" s="362"/>
      <c r="CC2" s="362"/>
      <c r="CD2" s="362"/>
      <c r="CE2" s="362"/>
      <c r="CF2" s="263"/>
    </row>
    <row r="3" spans="1:84" ht="25.5" customHeight="1" thickTop="1">
      <c r="A3" s="769" t="s">
        <v>16</v>
      </c>
      <c r="B3" s="776" t="s">
        <v>72</v>
      </c>
      <c r="C3" s="776"/>
      <c r="D3" s="776"/>
      <c r="E3" s="784"/>
      <c r="F3" s="776" t="s">
        <v>214</v>
      </c>
      <c r="G3" s="776"/>
      <c r="H3" s="776"/>
      <c r="I3" s="784"/>
      <c r="J3" s="776" t="s">
        <v>22</v>
      </c>
      <c r="K3" s="776"/>
      <c r="L3" s="776"/>
      <c r="M3" s="769" t="s">
        <v>16</v>
      </c>
      <c r="N3" s="776" t="s">
        <v>23</v>
      </c>
      <c r="O3" s="776"/>
      <c r="P3" s="776"/>
      <c r="Q3" s="784"/>
      <c r="R3" s="776" t="s">
        <v>64</v>
      </c>
      <c r="S3" s="776"/>
      <c r="T3" s="776"/>
      <c r="U3" s="591"/>
      <c r="V3" s="776" t="s">
        <v>24</v>
      </c>
      <c r="W3" s="776"/>
      <c r="X3" s="776"/>
      <c r="Y3" s="769" t="s">
        <v>16</v>
      </c>
      <c r="Z3" s="776" t="s">
        <v>25</v>
      </c>
      <c r="AA3" s="776"/>
      <c r="AB3" s="776"/>
      <c r="AC3" s="784"/>
      <c r="AD3" s="776" t="s">
        <v>26</v>
      </c>
      <c r="AE3" s="776"/>
      <c r="AF3" s="776"/>
      <c r="AG3" s="784"/>
      <c r="AH3" s="776" t="s">
        <v>73</v>
      </c>
      <c r="AI3" s="776"/>
      <c r="AJ3" s="776"/>
      <c r="AK3" s="769" t="s">
        <v>16</v>
      </c>
      <c r="AL3" s="776" t="s">
        <v>216</v>
      </c>
      <c r="AM3" s="776"/>
      <c r="AN3" s="776"/>
      <c r="AO3" s="784"/>
      <c r="AP3" s="776" t="s">
        <v>29</v>
      </c>
      <c r="AQ3" s="776"/>
      <c r="AR3" s="776"/>
      <c r="AS3" s="585"/>
      <c r="AT3" s="776" t="s">
        <v>105</v>
      </c>
      <c r="AU3" s="776"/>
      <c r="AV3" s="776"/>
      <c r="AW3" s="769" t="s">
        <v>16</v>
      </c>
      <c r="AX3" s="776" t="s">
        <v>106</v>
      </c>
      <c r="AY3" s="776"/>
      <c r="AZ3" s="776"/>
      <c r="BA3" s="585"/>
      <c r="BB3" s="784" t="s">
        <v>32</v>
      </c>
      <c r="BC3" s="784"/>
      <c r="BD3" s="784"/>
      <c r="BE3" s="585"/>
      <c r="BF3" s="784" t="s">
        <v>31</v>
      </c>
      <c r="BG3" s="784"/>
      <c r="BH3" s="784"/>
      <c r="BI3" s="769" t="s">
        <v>16</v>
      </c>
      <c r="BJ3" s="784" t="s">
        <v>21</v>
      </c>
      <c r="BK3" s="784"/>
      <c r="BL3" s="784"/>
      <c r="BM3" s="564"/>
      <c r="BN3" s="776" t="s">
        <v>41</v>
      </c>
      <c r="BO3" s="776"/>
      <c r="BP3" s="776"/>
      <c r="BQ3" s="564"/>
      <c r="BR3" s="776" t="s">
        <v>42</v>
      </c>
      <c r="BS3" s="776"/>
      <c r="BT3" s="776"/>
      <c r="BU3" s="769" t="s">
        <v>16</v>
      </c>
      <c r="BV3" s="776" t="s">
        <v>30</v>
      </c>
      <c r="BW3" s="776"/>
      <c r="BX3" s="776"/>
      <c r="BY3" s="564"/>
      <c r="BZ3" s="776" t="s">
        <v>107</v>
      </c>
      <c r="CA3" s="776"/>
      <c r="CB3" s="776"/>
      <c r="CC3" s="564"/>
      <c r="CD3" s="776" t="s">
        <v>108</v>
      </c>
      <c r="CE3" s="776"/>
      <c r="CF3" s="776"/>
    </row>
    <row r="4" spans="1:84" ht="28.5" customHeight="1">
      <c r="A4" s="770"/>
      <c r="B4" s="528" t="s">
        <v>19</v>
      </c>
      <c r="C4" s="528" t="s">
        <v>66</v>
      </c>
      <c r="D4" s="528" t="s">
        <v>2</v>
      </c>
      <c r="E4" s="785"/>
      <c r="F4" s="528" t="s">
        <v>19</v>
      </c>
      <c r="G4" s="528" t="s">
        <v>66</v>
      </c>
      <c r="H4" s="528" t="s">
        <v>2</v>
      </c>
      <c r="I4" s="785"/>
      <c r="J4" s="528" t="s">
        <v>19</v>
      </c>
      <c r="K4" s="528" t="s">
        <v>66</v>
      </c>
      <c r="L4" s="528" t="s">
        <v>2</v>
      </c>
      <c r="M4" s="770"/>
      <c r="N4" s="528" t="s">
        <v>19</v>
      </c>
      <c r="O4" s="528" t="s">
        <v>66</v>
      </c>
      <c r="P4" s="528" t="s">
        <v>2</v>
      </c>
      <c r="Q4" s="785"/>
      <c r="R4" s="528" t="s">
        <v>19</v>
      </c>
      <c r="S4" s="528" t="s">
        <v>66</v>
      </c>
      <c r="T4" s="528" t="s">
        <v>2</v>
      </c>
      <c r="U4" s="592"/>
      <c r="V4" s="528" t="s">
        <v>19</v>
      </c>
      <c r="W4" s="528" t="s">
        <v>66</v>
      </c>
      <c r="X4" s="528" t="s">
        <v>2</v>
      </c>
      <c r="Y4" s="770"/>
      <c r="Z4" s="528" t="s">
        <v>19</v>
      </c>
      <c r="AA4" s="528" t="s">
        <v>66</v>
      </c>
      <c r="AB4" s="528" t="s">
        <v>2</v>
      </c>
      <c r="AC4" s="785"/>
      <c r="AD4" s="528" t="s">
        <v>19</v>
      </c>
      <c r="AE4" s="528" t="s">
        <v>66</v>
      </c>
      <c r="AF4" s="528" t="s">
        <v>2</v>
      </c>
      <c r="AG4" s="785"/>
      <c r="AH4" s="528" t="s">
        <v>19</v>
      </c>
      <c r="AI4" s="528" t="s">
        <v>66</v>
      </c>
      <c r="AJ4" s="528" t="s">
        <v>2</v>
      </c>
      <c r="AK4" s="770"/>
      <c r="AL4" s="528" t="s">
        <v>19</v>
      </c>
      <c r="AM4" s="528" t="s">
        <v>66</v>
      </c>
      <c r="AN4" s="528" t="s">
        <v>2</v>
      </c>
      <c r="AO4" s="785"/>
      <c r="AP4" s="528" t="s">
        <v>19</v>
      </c>
      <c r="AQ4" s="528" t="s">
        <v>66</v>
      </c>
      <c r="AR4" s="528" t="s">
        <v>2</v>
      </c>
      <c r="AS4" s="586"/>
      <c r="AT4" s="528" t="s">
        <v>19</v>
      </c>
      <c r="AU4" s="528" t="s">
        <v>66</v>
      </c>
      <c r="AV4" s="528" t="s">
        <v>2</v>
      </c>
      <c r="AW4" s="770"/>
      <c r="AX4" s="528" t="s">
        <v>19</v>
      </c>
      <c r="AY4" s="528" t="s">
        <v>66</v>
      </c>
      <c r="AZ4" s="528" t="s">
        <v>2</v>
      </c>
      <c r="BA4" s="565"/>
      <c r="BB4" s="528" t="s">
        <v>19</v>
      </c>
      <c r="BC4" s="528" t="s">
        <v>66</v>
      </c>
      <c r="BD4" s="528" t="s">
        <v>2</v>
      </c>
      <c r="BE4" s="565"/>
      <c r="BF4" s="528" t="s">
        <v>19</v>
      </c>
      <c r="BG4" s="528" t="s">
        <v>66</v>
      </c>
      <c r="BH4" s="528" t="s">
        <v>2</v>
      </c>
      <c r="BI4" s="770"/>
      <c r="BJ4" s="528" t="s">
        <v>19</v>
      </c>
      <c r="BK4" s="528" t="s">
        <v>66</v>
      </c>
      <c r="BL4" s="528" t="s">
        <v>2</v>
      </c>
      <c r="BM4" s="565"/>
      <c r="BN4" s="528" t="s">
        <v>19</v>
      </c>
      <c r="BO4" s="528" t="s">
        <v>66</v>
      </c>
      <c r="BP4" s="528" t="s">
        <v>2</v>
      </c>
      <c r="BQ4" s="565"/>
      <c r="BR4" s="528" t="s">
        <v>19</v>
      </c>
      <c r="BS4" s="528" t="s">
        <v>66</v>
      </c>
      <c r="BT4" s="528" t="s">
        <v>2</v>
      </c>
      <c r="BU4" s="770"/>
      <c r="BV4" s="528" t="s">
        <v>19</v>
      </c>
      <c r="BW4" s="528" t="s">
        <v>66</v>
      </c>
      <c r="BX4" s="528" t="s">
        <v>2</v>
      </c>
      <c r="BY4" s="565"/>
      <c r="BZ4" s="528" t="s">
        <v>19</v>
      </c>
      <c r="CA4" s="528" t="s">
        <v>66</v>
      </c>
      <c r="CB4" s="528" t="s">
        <v>2</v>
      </c>
      <c r="CC4" s="565"/>
      <c r="CD4" s="528" t="s">
        <v>19</v>
      </c>
      <c r="CE4" s="528" t="s">
        <v>66</v>
      </c>
      <c r="CF4" s="528" t="s">
        <v>2</v>
      </c>
    </row>
    <row r="5" spans="1:84" ht="23.1" customHeight="1">
      <c r="A5" s="116" t="s">
        <v>0</v>
      </c>
      <c r="B5" s="128">
        <v>0</v>
      </c>
      <c r="C5" s="128">
        <v>0</v>
      </c>
      <c r="D5" s="128">
        <f t="shared" ref="D5:D21" si="0">SUM(B5:C5)</f>
        <v>0</v>
      </c>
      <c r="E5" s="128"/>
      <c r="F5" s="126">
        <v>38</v>
      </c>
      <c r="G5" s="126">
        <v>18</v>
      </c>
      <c r="H5" s="126">
        <f t="shared" ref="H5:H21" si="1">SUM(F5:G5)</f>
        <v>56</v>
      </c>
      <c r="I5" s="128"/>
      <c r="J5" s="158">
        <v>19</v>
      </c>
      <c r="K5" s="158">
        <v>14</v>
      </c>
      <c r="L5" s="158">
        <f t="shared" ref="L5:L21" si="2">SUM(J5:K5)</f>
        <v>33</v>
      </c>
      <c r="M5" s="116" t="s">
        <v>0</v>
      </c>
      <c r="N5" s="128">
        <v>56</v>
      </c>
      <c r="O5" s="128">
        <v>52</v>
      </c>
      <c r="P5" s="128">
        <f t="shared" ref="P5:P21" si="3">SUM(N5:O5)</f>
        <v>108</v>
      </c>
      <c r="Q5" s="128"/>
      <c r="R5" s="128">
        <v>0</v>
      </c>
      <c r="S5" s="128">
        <v>0</v>
      </c>
      <c r="T5" s="128">
        <f t="shared" ref="T5:T21" si="4">SUM(R5:S5)</f>
        <v>0</v>
      </c>
      <c r="U5" s="127"/>
      <c r="V5" s="170">
        <v>3157</v>
      </c>
      <c r="W5" s="170">
        <v>2657</v>
      </c>
      <c r="X5" s="170">
        <f>SUM(V5:W5)</f>
        <v>5814</v>
      </c>
      <c r="Y5" s="116" t="s">
        <v>0</v>
      </c>
      <c r="Z5" s="126">
        <v>0</v>
      </c>
      <c r="AA5" s="126">
        <v>0</v>
      </c>
      <c r="AB5" s="126">
        <f t="shared" ref="AB5:AB21" si="5">SUM(Z5:AA5)</f>
        <v>0</v>
      </c>
      <c r="AC5" s="126"/>
      <c r="AD5" s="126">
        <v>1</v>
      </c>
      <c r="AE5" s="126">
        <v>1</v>
      </c>
      <c r="AF5" s="126">
        <f>SUM(AD5:AE5)</f>
        <v>2</v>
      </c>
      <c r="AG5" s="137"/>
      <c r="AH5" s="158">
        <v>10</v>
      </c>
      <c r="AI5" s="158">
        <v>13</v>
      </c>
      <c r="AJ5" s="170">
        <f>SUM(AH5:AI5)</f>
        <v>23</v>
      </c>
      <c r="AK5" s="116" t="s">
        <v>0</v>
      </c>
      <c r="AL5" s="170">
        <v>0</v>
      </c>
      <c r="AM5" s="170">
        <v>0</v>
      </c>
      <c r="AN5" s="170">
        <f>SUM(AL5:AM5)</f>
        <v>0</v>
      </c>
      <c r="AO5" s="126"/>
      <c r="AP5" s="126">
        <v>0</v>
      </c>
      <c r="AQ5" s="170">
        <v>0</v>
      </c>
      <c r="AR5" s="170">
        <f t="shared" ref="AR5:AR21" si="6">SUM(AP5:AQ5)</f>
        <v>0</v>
      </c>
      <c r="AS5" s="126"/>
      <c r="AT5" s="126">
        <v>0</v>
      </c>
      <c r="AU5" s="126">
        <v>0</v>
      </c>
      <c r="AV5" s="126">
        <f>SUM(AT5:AU5)</f>
        <v>0</v>
      </c>
      <c r="AW5" s="116" t="s">
        <v>0</v>
      </c>
      <c r="AX5" s="126">
        <v>0</v>
      </c>
      <c r="AY5" s="126">
        <v>0</v>
      </c>
      <c r="AZ5" s="126">
        <f t="shared" ref="AZ5:AZ21" si="7">SUM(AX5:AY5)</f>
        <v>0</v>
      </c>
      <c r="BA5" s="126"/>
      <c r="BB5" s="170">
        <v>0</v>
      </c>
      <c r="BC5" s="170">
        <v>0</v>
      </c>
      <c r="BD5" s="170">
        <f t="shared" ref="BD5:BD21" si="8">SUM(BB5:BC5)</f>
        <v>0</v>
      </c>
      <c r="BE5" s="126"/>
      <c r="BF5" s="126">
        <v>1</v>
      </c>
      <c r="BG5" s="126">
        <v>0</v>
      </c>
      <c r="BH5" s="126">
        <f t="shared" ref="BH5:BH21" si="9">SUM(BF5:BG5)</f>
        <v>1</v>
      </c>
      <c r="BI5" s="116" t="s">
        <v>0</v>
      </c>
      <c r="BJ5" s="128">
        <v>0</v>
      </c>
      <c r="BK5" s="128">
        <v>0</v>
      </c>
      <c r="BL5" s="128">
        <f t="shared" ref="BL5:BL8" si="10">SUM(BJ5:BK5)</f>
        <v>0</v>
      </c>
      <c r="BM5" s="126"/>
      <c r="BN5" s="170">
        <v>4020</v>
      </c>
      <c r="BO5" s="170">
        <v>3555</v>
      </c>
      <c r="BP5" s="170">
        <f t="shared" ref="BP5:BP21" si="11">SUM(BN5:BO5)</f>
        <v>7575</v>
      </c>
      <c r="BQ5" s="126"/>
      <c r="BR5" s="126">
        <v>2</v>
      </c>
      <c r="BS5" s="126">
        <v>0</v>
      </c>
      <c r="BT5" s="126">
        <f t="shared" ref="BT5:BT21" si="12">SUM(BR5:BS5)</f>
        <v>2</v>
      </c>
      <c r="BU5" s="116" t="s">
        <v>0</v>
      </c>
      <c r="BV5" s="170">
        <v>11</v>
      </c>
      <c r="BW5" s="170">
        <v>14</v>
      </c>
      <c r="BX5" s="170">
        <f t="shared" ref="BX5:BX21" si="13">SUM(BV5:BW5)</f>
        <v>25</v>
      </c>
      <c r="BY5" s="168"/>
      <c r="BZ5" s="158">
        <v>258</v>
      </c>
      <c r="CA5" s="158">
        <v>194</v>
      </c>
      <c r="CB5" s="170">
        <f t="shared" ref="CB5:CB21" si="14">SUM(BZ5:CA5)</f>
        <v>452</v>
      </c>
      <c r="CC5" s="168"/>
      <c r="CD5" s="126">
        <v>0</v>
      </c>
      <c r="CE5" s="126">
        <v>0</v>
      </c>
      <c r="CF5" s="128">
        <f t="shared" ref="CF5:CF21" si="15">SUM(CD5:CE5)</f>
        <v>0</v>
      </c>
    </row>
    <row r="6" spans="1:84" ht="23.1" customHeight="1">
      <c r="A6" s="114" t="s">
        <v>1</v>
      </c>
      <c r="B6" s="128">
        <v>0</v>
      </c>
      <c r="C6" s="128">
        <v>0</v>
      </c>
      <c r="D6" s="128">
        <f t="shared" si="0"/>
        <v>0</v>
      </c>
      <c r="E6" s="128"/>
      <c r="F6" s="128">
        <v>23</v>
      </c>
      <c r="G6" s="128">
        <v>26</v>
      </c>
      <c r="H6" s="128">
        <f t="shared" si="1"/>
        <v>49</v>
      </c>
      <c r="I6" s="128"/>
      <c r="J6" s="158">
        <v>0</v>
      </c>
      <c r="K6" s="158">
        <v>0</v>
      </c>
      <c r="L6" s="158">
        <f t="shared" si="2"/>
        <v>0</v>
      </c>
      <c r="M6" s="114" t="s">
        <v>1</v>
      </c>
      <c r="N6" s="128">
        <v>15</v>
      </c>
      <c r="O6" s="128">
        <v>6</v>
      </c>
      <c r="P6" s="128">
        <f t="shared" si="3"/>
        <v>21</v>
      </c>
      <c r="Q6" s="128"/>
      <c r="R6" s="128">
        <v>0</v>
      </c>
      <c r="S6" s="128">
        <v>0</v>
      </c>
      <c r="T6" s="128">
        <f t="shared" si="4"/>
        <v>0</v>
      </c>
      <c r="U6" s="128"/>
      <c r="V6" s="158">
        <v>181</v>
      </c>
      <c r="W6" s="158">
        <v>122</v>
      </c>
      <c r="X6" s="158">
        <f t="shared" ref="X6:X21" si="16">SUM(V6:W6)</f>
        <v>303</v>
      </c>
      <c r="Y6" s="114" t="s">
        <v>1</v>
      </c>
      <c r="Z6" s="128">
        <v>0</v>
      </c>
      <c r="AA6" s="128">
        <v>0</v>
      </c>
      <c r="AB6" s="128">
        <f t="shared" si="5"/>
        <v>0</v>
      </c>
      <c r="AC6" s="128"/>
      <c r="AD6" s="128">
        <v>0</v>
      </c>
      <c r="AE6" s="128">
        <v>0</v>
      </c>
      <c r="AF6" s="128">
        <f t="shared" ref="AF6:AF21" si="17">SUM(AD6:AE6)</f>
        <v>0</v>
      </c>
      <c r="AG6" s="128"/>
      <c r="AH6" s="158">
        <v>7</v>
      </c>
      <c r="AI6" s="158">
        <v>16</v>
      </c>
      <c r="AJ6" s="158">
        <f t="shared" ref="AJ6:AJ21" si="18">SUM(AH6:AI6)</f>
        <v>23</v>
      </c>
      <c r="AK6" s="114" t="s">
        <v>1</v>
      </c>
      <c r="AL6" s="176">
        <v>0</v>
      </c>
      <c r="AM6" s="176">
        <v>0</v>
      </c>
      <c r="AN6" s="176">
        <f t="shared" ref="AN6:AN21" si="19">SUM(AL6:AM6)</f>
        <v>0</v>
      </c>
      <c r="AO6" s="128"/>
      <c r="AP6" s="128">
        <v>0</v>
      </c>
      <c r="AQ6" s="158">
        <v>0</v>
      </c>
      <c r="AR6" s="158">
        <f t="shared" si="6"/>
        <v>0</v>
      </c>
      <c r="AS6" s="128"/>
      <c r="AT6" s="128">
        <v>0</v>
      </c>
      <c r="AU6" s="128">
        <v>0</v>
      </c>
      <c r="AV6" s="128">
        <f t="shared" ref="AV6:AV21" si="20">SUM(AT6:AU6)</f>
        <v>0</v>
      </c>
      <c r="AW6" s="114" t="s">
        <v>1</v>
      </c>
      <c r="AX6" s="128">
        <v>0</v>
      </c>
      <c r="AY6" s="128">
        <v>0</v>
      </c>
      <c r="AZ6" s="128">
        <f t="shared" si="7"/>
        <v>0</v>
      </c>
      <c r="BA6" s="128"/>
      <c r="BB6" s="158">
        <v>42</v>
      </c>
      <c r="BC6" s="158">
        <v>32</v>
      </c>
      <c r="BD6" s="158">
        <f t="shared" si="8"/>
        <v>74</v>
      </c>
      <c r="BE6" s="128"/>
      <c r="BF6" s="128">
        <v>2</v>
      </c>
      <c r="BG6" s="128">
        <v>1</v>
      </c>
      <c r="BH6" s="128">
        <f t="shared" si="9"/>
        <v>3</v>
      </c>
      <c r="BI6" s="114" t="s">
        <v>1</v>
      </c>
      <c r="BJ6" s="128">
        <v>0</v>
      </c>
      <c r="BK6" s="128">
        <v>0</v>
      </c>
      <c r="BL6" s="128">
        <f t="shared" si="10"/>
        <v>0</v>
      </c>
      <c r="BM6" s="128"/>
      <c r="BN6" s="158">
        <v>2035</v>
      </c>
      <c r="BO6" s="158">
        <v>1622</v>
      </c>
      <c r="BP6" s="158">
        <f t="shared" si="11"/>
        <v>3657</v>
      </c>
      <c r="BQ6" s="128"/>
      <c r="BR6" s="128">
        <v>0</v>
      </c>
      <c r="BS6" s="128">
        <v>0</v>
      </c>
      <c r="BT6" s="128">
        <f t="shared" si="12"/>
        <v>0</v>
      </c>
      <c r="BU6" s="114" t="s">
        <v>1</v>
      </c>
      <c r="BV6" s="158">
        <v>29</v>
      </c>
      <c r="BW6" s="158">
        <v>23</v>
      </c>
      <c r="BX6" s="158">
        <f t="shared" si="13"/>
        <v>52</v>
      </c>
      <c r="BY6" s="158"/>
      <c r="BZ6" s="158">
        <v>333</v>
      </c>
      <c r="CA6" s="158">
        <v>300</v>
      </c>
      <c r="CB6" s="158">
        <f t="shared" si="14"/>
        <v>633</v>
      </c>
      <c r="CC6" s="158"/>
      <c r="CD6" s="128">
        <v>0</v>
      </c>
      <c r="CE6" s="128">
        <v>0</v>
      </c>
      <c r="CF6" s="128">
        <f t="shared" si="15"/>
        <v>0</v>
      </c>
    </row>
    <row r="7" spans="1:84" ht="23.1" customHeight="1">
      <c r="A7" s="114" t="s">
        <v>3</v>
      </c>
      <c r="B7" s="128">
        <v>0</v>
      </c>
      <c r="C7" s="128">
        <v>0</v>
      </c>
      <c r="D7" s="128">
        <f t="shared" si="0"/>
        <v>0</v>
      </c>
      <c r="E7" s="128"/>
      <c r="F7" s="128">
        <v>27</v>
      </c>
      <c r="G7" s="128">
        <v>17</v>
      </c>
      <c r="H7" s="128">
        <f t="shared" si="1"/>
        <v>44</v>
      </c>
      <c r="I7" s="128"/>
      <c r="J7" s="158">
        <v>30</v>
      </c>
      <c r="K7" s="158">
        <v>46</v>
      </c>
      <c r="L7" s="158">
        <f t="shared" si="2"/>
        <v>76</v>
      </c>
      <c r="M7" s="114" t="s">
        <v>3</v>
      </c>
      <c r="N7" s="128">
        <v>1</v>
      </c>
      <c r="O7" s="128">
        <v>4</v>
      </c>
      <c r="P7" s="128">
        <f t="shared" si="3"/>
        <v>5</v>
      </c>
      <c r="Q7" s="128"/>
      <c r="R7" s="128">
        <v>1</v>
      </c>
      <c r="S7" s="128">
        <v>0</v>
      </c>
      <c r="T7" s="128">
        <f t="shared" si="4"/>
        <v>1</v>
      </c>
      <c r="U7" s="128"/>
      <c r="V7" s="158">
        <v>351</v>
      </c>
      <c r="W7" s="158">
        <v>171</v>
      </c>
      <c r="X7" s="158">
        <f t="shared" si="16"/>
        <v>522</v>
      </c>
      <c r="Y7" s="114" t="s">
        <v>3</v>
      </c>
      <c r="Z7" s="128">
        <v>0</v>
      </c>
      <c r="AA7" s="128">
        <v>0</v>
      </c>
      <c r="AB7" s="128">
        <f t="shared" si="5"/>
        <v>0</v>
      </c>
      <c r="AC7" s="128"/>
      <c r="AD7" s="128">
        <v>1</v>
      </c>
      <c r="AE7" s="128">
        <v>1</v>
      </c>
      <c r="AF7" s="128">
        <f t="shared" si="17"/>
        <v>2</v>
      </c>
      <c r="AG7" s="128"/>
      <c r="AH7" s="158">
        <v>6</v>
      </c>
      <c r="AI7" s="158">
        <v>7</v>
      </c>
      <c r="AJ7" s="158">
        <f t="shared" si="18"/>
        <v>13</v>
      </c>
      <c r="AK7" s="114" t="s">
        <v>3</v>
      </c>
      <c r="AL7" s="176">
        <v>0</v>
      </c>
      <c r="AM7" s="176">
        <v>0</v>
      </c>
      <c r="AN7" s="176">
        <f t="shared" si="19"/>
        <v>0</v>
      </c>
      <c r="AO7" s="128"/>
      <c r="AP7" s="128">
        <v>0</v>
      </c>
      <c r="AQ7" s="158">
        <v>0</v>
      </c>
      <c r="AR7" s="158">
        <f t="shared" si="6"/>
        <v>0</v>
      </c>
      <c r="AS7" s="128"/>
      <c r="AT7" s="128">
        <v>0</v>
      </c>
      <c r="AU7" s="128">
        <v>0</v>
      </c>
      <c r="AV7" s="128">
        <f t="shared" si="20"/>
        <v>0</v>
      </c>
      <c r="AW7" s="114" t="s">
        <v>3</v>
      </c>
      <c r="AX7" s="128">
        <v>0</v>
      </c>
      <c r="AY7" s="128">
        <v>0</v>
      </c>
      <c r="AZ7" s="128">
        <f t="shared" si="7"/>
        <v>0</v>
      </c>
      <c r="BA7" s="128"/>
      <c r="BB7" s="158">
        <v>0</v>
      </c>
      <c r="BC7" s="158">
        <v>0</v>
      </c>
      <c r="BD7" s="158">
        <f t="shared" si="8"/>
        <v>0</v>
      </c>
      <c r="BE7" s="128"/>
      <c r="BF7" s="128">
        <v>2</v>
      </c>
      <c r="BG7" s="128">
        <v>0</v>
      </c>
      <c r="BH7" s="128">
        <f t="shared" si="9"/>
        <v>2</v>
      </c>
      <c r="BI7" s="114" t="s">
        <v>3</v>
      </c>
      <c r="BJ7" s="128">
        <v>0</v>
      </c>
      <c r="BK7" s="128">
        <v>0</v>
      </c>
      <c r="BL7" s="128">
        <f t="shared" si="10"/>
        <v>0</v>
      </c>
      <c r="BM7" s="128"/>
      <c r="BN7" s="158">
        <v>1003</v>
      </c>
      <c r="BO7" s="158">
        <v>714</v>
      </c>
      <c r="BP7" s="158">
        <f t="shared" si="11"/>
        <v>1717</v>
      </c>
      <c r="BQ7" s="128"/>
      <c r="BR7" s="128">
        <v>1</v>
      </c>
      <c r="BS7" s="128">
        <v>0</v>
      </c>
      <c r="BT7" s="128">
        <f t="shared" si="12"/>
        <v>1</v>
      </c>
      <c r="BU7" s="114" t="s">
        <v>3</v>
      </c>
      <c r="BV7" s="158">
        <v>9</v>
      </c>
      <c r="BW7" s="158">
        <v>21</v>
      </c>
      <c r="BX7" s="158">
        <f t="shared" si="13"/>
        <v>30</v>
      </c>
      <c r="BY7" s="158"/>
      <c r="BZ7" s="158">
        <v>492</v>
      </c>
      <c r="CA7" s="158">
        <v>374</v>
      </c>
      <c r="CB7" s="158">
        <f t="shared" si="14"/>
        <v>866</v>
      </c>
      <c r="CC7" s="158"/>
      <c r="CD7" s="128">
        <v>0</v>
      </c>
      <c r="CE7" s="128">
        <v>0</v>
      </c>
      <c r="CF7" s="128">
        <f t="shared" si="15"/>
        <v>0</v>
      </c>
    </row>
    <row r="8" spans="1:84" ht="23.1" customHeight="1">
      <c r="A8" s="114" t="s">
        <v>74</v>
      </c>
      <c r="B8" s="128">
        <v>0</v>
      </c>
      <c r="C8" s="128">
        <v>0</v>
      </c>
      <c r="D8" s="128">
        <f t="shared" si="0"/>
        <v>0</v>
      </c>
      <c r="E8" s="128"/>
      <c r="F8" s="128">
        <v>21</v>
      </c>
      <c r="G8" s="128">
        <v>27</v>
      </c>
      <c r="H8" s="128">
        <f t="shared" si="1"/>
        <v>48</v>
      </c>
      <c r="I8" s="128"/>
      <c r="J8" s="158">
        <v>1</v>
      </c>
      <c r="K8" s="158">
        <v>0</v>
      </c>
      <c r="L8" s="158">
        <f t="shared" si="2"/>
        <v>1</v>
      </c>
      <c r="M8" s="114" t="s">
        <v>74</v>
      </c>
      <c r="N8" s="128">
        <v>0</v>
      </c>
      <c r="O8" s="128">
        <v>0</v>
      </c>
      <c r="P8" s="128">
        <f t="shared" si="3"/>
        <v>0</v>
      </c>
      <c r="Q8" s="128"/>
      <c r="R8" s="128">
        <v>0</v>
      </c>
      <c r="S8" s="128">
        <v>0</v>
      </c>
      <c r="T8" s="128">
        <f t="shared" si="4"/>
        <v>0</v>
      </c>
      <c r="U8" s="128"/>
      <c r="V8" s="158">
        <v>558</v>
      </c>
      <c r="W8" s="158">
        <v>487</v>
      </c>
      <c r="X8" s="158">
        <f t="shared" si="16"/>
        <v>1045</v>
      </c>
      <c r="Y8" s="114" t="s">
        <v>74</v>
      </c>
      <c r="Z8" s="128">
        <v>0</v>
      </c>
      <c r="AA8" s="128">
        <v>0</v>
      </c>
      <c r="AB8" s="128">
        <f t="shared" si="5"/>
        <v>0</v>
      </c>
      <c r="AC8" s="128"/>
      <c r="AD8" s="128">
        <v>0</v>
      </c>
      <c r="AE8" s="128">
        <v>0</v>
      </c>
      <c r="AF8" s="128">
        <f t="shared" si="17"/>
        <v>0</v>
      </c>
      <c r="AG8" s="128"/>
      <c r="AH8" s="158">
        <v>0</v>
      </c>
      <c r="AI8" s="158">
        <v>0</v>
      </c>
      <c r="AJ8" s="158">
        <f t="shared" si="18"/>
        <v>0</v>
      </c>
      <c r="AK8" s="114" t="s">
        <v>74</v>
      </c>
      <c r="AL8" s="176">
        <v>0</v>
      </c>
      <c r="AM8" s="176">
        <v>0</v>
      </c>
      <c r="AN8" s="176">
        <f t="shared" si="19"/>
        <v>0</v>
      </c>
      <c r="AO8" s="128"/>
      <c r="AP8" s="128">
        <v>0</v>
      </c>
      <c r="AQ8" s="158">
        <v>0</v>
      </c>
      <c r="AR8" s="158">
        <f t="shared" si="6"/>
        <v>0</v>
      </c>
      <c r="AS8" s="130"/>
      <c r="AT8" s="128">
        <v>0</v>
      </c>
      <c r="AU8" s="128">
        <v>0</v>
      </c>
      <c r="AV8" s="130">
        <f t="shared" si="20"/>
        <v>0</v>
      </c>
      <c r="AW8" s="114" t="s">
        <v>74</v>
      </c>
      <c r="AX8" s="128">
        <v>0</v>
      </c>
      <c r="AY8" s="128">
        <v>0</v>
      </c>
      <c r="AZ8" s="130">
        <f t="shared" si="7"/>
        <v>0</v>
      </c>
      <c r="BA8" s="130"/>
      <c r="BB8" s="158">
        <v>0</v>
      </c>
      <c r="BC8" s="158">
        <v>0</v>
      </c>
      <c r="BD8" s="158">
        <f t="shared" si="8"/>
        <v>0</v>
      </c>
      <c r="BE8" s="128"/>
      <c r="BF8" s="128">
        <v>0</v>
      </c>
      <c r="BG8" s="128">
        <v>0</v>
      </c>
      <c r="BH8" s="128">
        <f t="shared" si="9"/>
        <v>0</v>
      </c>
      <c r="BI8" s="114" t="s">
        <v>74</v>
      </c>
      <c r="BJ8" s="128">
        <v>0</v>
      </c>
      <c r="BK8" s="128">
        <v>0</v>
      </c>
      <c r="BL8" s="128">
        <f t="shared" si="10"/>
        <v>0</v>
      </c>
      <c r="BM8" s="128"/>
      <c r="BN8" s="158">
        <v>985</v>
      </c>
      <c r="BO8" s="158">
        <v>638</v>
      </c>
      <c r="BP8" s="158">
        <f t="shared" si="11"/>
        <v>1623</v>
      </c>
      <c r="BQ8" s="128"/>
      <c r="BR8" s="128">
        <v>0</v>
      </c>
      <c r="BS8" s="128">
        <v>0</v>
      </c>
      <c r="BT8" s="128">
        <f t="shared" si="12"/>
        <v>0</v>
      </c>
      <c r="BU8" s="114" t="s">
        <v>74</v>
      </c>
      <c r="BV8" s="158">
        <v>0</v>
      </c>
      <c r="BW8" s="158">
        <v>0</v>
      </c>
      <c r="BX8" s="158">
        <f t="shared" si="13"/>
        <v>0</v>
      </c>
      <c r="BY8" s="158"/>
      <c r="BZ8" s="158">
        <v>0</v>
      </c>
      <c r="CA8" s="158">
        <v>0</v>
      </c>
      <c r="CB8" s="158">
        <f t="shared" si="14"/>
        <v>0</v>
      </c>
      <c r="CC8" s="158"/>
      <c r="CD8" s="128">
        <v>0</v>
      </c>
      <c r="CE8" s="128">
        <v>0</v>
      </c>
      <c r="CF8" s="128">
        <f t="shared" si="15"/>
        <v>0</v>
      </c>
    </row>
    <row r="9" spans="1:84" ht="23.1" customHeight="1">
      <c r="A9" s="114" t="s">
        <v>70</v>
      </c>
      <c r="B9" s="128">
        <v>0</v>
      </c>
      <c r="C9" s="128">
        <v>0</v>
      </c>
      <c r="D9" s="128">
        <f t="shared" si="0"/>
        <v>0</v>
      </c>
      <c r="E9" s="128"/>
      <c r="F9" s="128">
        <v>56</v>
      </c>
      <c r="G9" s="128">
        <v>54</v>
      </c>
      <c r="H9" s="128">
        <f t="shared" si="1"/>
        <v>110</v>
      </c>
      <c r="I9" s="128"/>
      <c r="J9" s="158">
        <v>0</v>
      </c>
      <c r="K9" s="158">
        <v>0</v>
      </c>
      <c r="L9" s="158">
        <f t="shared" si="2"/>
        <v>0</v>
      </c>
      <c r="M9" s="114" t="s">
        <v>70</v>
      </c>
      <c r="N9" s="128">
        <v>8</v>
      </c>
      <c r="O9" s="128">
        <v>8</v>
      </c>
      <c r="P9" s="128">
        <f t="shared" si="3"/>
        <v>16</v>
      </c>
      <c r="Q9" s="128"/>
      <c r="R9" s="128">
        <v>1</v>
      </c>
      <c r="S9" s="128">
        <v>0</v>
      </c>
      <c r="T9" s="128">
        <f t="shared" si="4"/>
        <v>1</v>
      </c>
      <c r="U9" s="128"/>
      <c r="V9" s="158">
        <v>751</v>
      </c>
      <c r="W9" s="158">
        <v>486</v>
      </c>
      <c r="X9" s="158">
        <f t="shared" si="16"/>
        <v>1237</v>
      </c>
      <c r="Y9" s="114" t="s">
        <v>70</v>
      </c>
      <c r="Z9" s="128">
        <v>0</v>
      </c>
      <c r="AA9" s="128">
        <v>0</v>
      </c>
      <c r="AB9" s="128">
        <f t="shared" si="5"/>
        <v>0</v>
      </c>
      <c r="AC9" s="128"/>
      <c r="AD9" s="128">
        <v>0</v>
      </c>
      <c r="AE9" s="128">
        <v>0</v>
      </c>
      <c r="AF9" s="128">
        <f t="shared" si="17"/>
        <v>0</v>
      </c>
      <c r="AG9" s="128"/>
      <c r="AH9" s="158">
        <v>0</v>
      </c>
      <c r="AI9" s="158">
        <v>0</v>
      </c>
      <c r="AJ9" s="158">
        <f t="shared" si="18"/>
        <v>0</v>
      </c>
      <c r="AK9" s="114" t="s">
        <v>70</v>
      </c>
      <c r="AL9" s="176">
        <v>14</v>
      </c>
      <c r="AM9" s="176">
        <v>15</v>
      </c>
      <c r="AN9" s="176">
        <f t="shared" si="19"/>
        <v>29</v>
      </c>
      <c r="AO9" s="128"/>
      <c r="AP9" s="128">
        <v>0</v>
      </c>
      <c r="AQ9" s="158">
        <v>1</v>
      </c>
      <c r="AR9" s="158">
        <f t="shared" si="6"/>
        <v>1</v>
      </c>
      <c r="AS9" s="128"/>
      <c r="AT9" s="128">
        <v>0</v>
      </c>
      <c r="AU9" s="128">
        <v>0</v>
      </c>
      <c r="AV9" s="128">
        <f t="shared" si="20"/>
        <v>0</v>
      </c>
      <c r="AW9" s="114" t="s">
        <v>70</v>
      </c>
      <c r="AX9" s="128">
        <v>0</v>
      </c>
      <c r="AY9" s="128">
        <v>0</v>
      </c>
      <c r="AZ9" s="128">
        <f t="shared" si="7"/>
        <v>0</v>
      </c>
      <c r="BA9" s="128"/>
      <c r="BB9" s="158">
        <v>0</v>
      </c>
      <c r="BC9" s="158">
        <v>0</v>
      </c>
      <c r="BD9" s="158">
        <f t="shared" si="8"/>
        <v>0</v>
      </c>
      <c r="BE9" s="128"/>
      <c r="BF9" s="128">
        <v>0</v>
      </c>
      <c r="BG9" s="128">
        <v>0</v>
      </c>
      <c r="BH9" s="128">
        <f t="shared" si="9"/>
        <v>0</v>
      </c>
      <c r="BI9" s="114" t="s">
        <v>70</v>
      </c>
      <c r="BJ9" s="128">
        <v>0</v>
      </c>
      <c r="BK9" s="128">
        <v>0</v>
      </c>
      <c r="BL9" s="128">
        <f>SUM(BJ9:BK9)</f>
        <v>0</v>
      </c>
      <c r="BM9" s="128"/>
      <c r="BN9" s="158">
        <v>3593</v>
      </c>
      <c r="BO9" s="158">
        <v>2737</v>
      </c>
      <c r="BP9" s="158">
        <f t="shared" si="11"/>
        <v>6330</v>
      </c>
      <c r="BQ9" s="128"/>
      <c r="BR9" s="128">
        <v>0</v>
      </c>
      <c r="BS9" s="128">
        <v>0</v>
      </c>
      <c r="BT9" s="128">
        <f t="shared" si="12"/>
        <v>0</v>
      </c>
      <c r="BU9" s="114" t="s">
        <v>70</v>
      </c>
      <c r="BV9" s="158">
        <v>15</v>
      </c>
      <c r="BW9" s="158">
        <v>14</v>
      </c>
      <c r="BX9" s="158">
        <f t="shared" si="13"/>
        <v>29</v>
      </c>
      <c r="BY9" s="158"/>
      <c r="BZ9" s="158">
        <v>993</v>
      </c>
      <c r="CA9" s="158">
        <v>737</v>
      </c>
      <c r="CB9" s="158">
        <f t="shared" si="14"/>
        <v>1730</v>
      </c>
      <c r="CC9" s="158"/>
      <c r="CD9" s="128">
        <v>0</v>
      </c>
      <c r="CE9" s="128">
        <v>0</v>
      </c>
      <c r="CF9" s="128">
        <f t="shared" si="15"/>
        <v>0</v>
      </c>
    </row>
    <row r="10" spans="1:84" ht="23.1" customHeight="1">
      <c r="A10" s="114" t="s">
        <v>71</v>
      </c>
      <c r="B10" s="128">
        <v>0</v>
      </c>
      <c r="C10" s="128">
        <v>0</v>
      </c>
      <c r="D10" s="128">
        <f t="shared" si="0"/>
        <v>0</v>
      </c>
      <c r="E10" s="128"/>
      <c r="F10" s="128">
        <v>83</v>
      </c>
      <c r="G10" s="128">
        <v>55</v>
      </c>
      <c r="H10" s="128">
        <f t="shared" si="1"/>
        <v>138</v>
      </c>
      <c r="I10" s="128"/>
      <c r="J10" s="158">
        <v>72</v>
      </c>
      <c r="K10" s="158">
        <v>100</v>
      </c>
      <c r="L10" s="158">
        <f t="shared" si="2"/>
        <v>172</v>
      </c>
      <c r="M10" s="114" t="s">
        <v>71</v>
      </c>
      <c r="N10" s="128">
        <v>31</v>
      </c>
      <c r="O10" s="128">
        <v>21</v>
      </c>
      <c r="P10" s="128">
        <f t="shared" si="3"/>
        <v>52</v>
      </c>
      <c r="Q10" s="128"/>
      <c r="R10" s="128">
        <v>1</v>
      </c>
      <c r="S10" s="128">
        <v>1</v>
      </c>
      <c r="T10" s="128">
        <f t="shared" si="4"/>
        <v>2</v>
      </c>
      <c r="U10" s="128"/>
      <c r="V10" s="158">
        <v>553</v>
      </c>
      <c r="W10" s="158">
        <v>356</v>
      </c>
      <c r="X10" s="158">
        <f t="shared" si="16"/>
        <v>909</v>
      </c>
      <c r="Y10" s="114" t="s">
        <v>71</v>
      </c>
      <c r="Z10" s="128">
        <v>0</v>
      </c>
      <c r="AA10" s="128">
        <v>1</v>
      </c>
      <c r="AB10" s="128">
        <f t="shared" si="5"/>
        <v>1</v>
      </c>
      <c r="AC10" s="128"/>
      <c r="AD10" s="128">
        <v>0</v>
      </c>
      <c r="AE10" s="128">
        <v>0</v>
      </c>
      <c r="AF10" s="128">
        <f t="shared" si="17"/>
        <v>0</v>
      </c>
      <c r="AG10" s="128"/>
      <c r="AH10" s="158">
        <v>0</v>
      </c>
      <c r="AI10" s="158">
        <v>0</v>
      </c>
      <c r="AJ10" s="158">
        <f t="shared" si="18"/>
        <v>0</v>
      </c>
      <c r="AK10" s="114" t="s">
        <v>71</v>
      </c>
      <c r="AL10" s="176">
        <v>14</v>
      </c>
      <c r="AM10" s="176">
        <v>14</v>
      </c>
      <c r="AN10" s="176">
        <f t="shared" si="19"/>
        <v>28</v>
      </c>
      <c r="AO10" s="128"/>
      <c r="AP10" s="128">
        <v>0</v>
      </c>
      <c r="AQ10" s="158">
        <v>1</v>
      </c>
      <c r="AR10" s="158">
        <f t="shared" si="6"/>
        <v>1</v>
      </c>
      <c r="AS10" s="130"/>
      <c r="AT10" s="128">
        <v>0</v>
      </c>
      <c r="AU10" s="128">
        <v>0</v>
      </c>
      <c r="AV10" s="130">
        <f t="shared" si="20"/>
        <v>0</v>
      </c>
      <c r="AW10" s="114" t="s">
        <v>71</v>
      </c>
      <c r="AX10" s="128">
        <v>0</v>
      </c>
      <c r="AY10" s="128">
        <v>0</v>
      </c>
      <c r="AZ10" s="130">
        <f t="shared" si="7"/>
        <v>0</v>
      </c>
      <c r="BA10" s="130"/>
      <c r="BB10" s="158">
        <v>0</v>
      </c>
      <c r="BC10" s="158">
        <v>0</v>
      </c>
      <c r="BD10" s="158">
        <f t="shared" si="8"/>
        <v>0</v>
      </c>
      <c r="BE10" s="128"/>
      <c r="BF10" s="128">
        <v>1</v>
      </c>
      <c r="BG10" s="128">
        <v>0</v>
      </c>
      <c r="BH10" s="128">
        <f t="shared" si="9"/>
        <v>1</v>
      </c>
      <c r="BI10" s="114" t="s">
        <v>71</v>
      </c>
      <c r="BJ10" s="128">
        <v>0</v>
      </c>
      <c r="BK10" s="128">
        <v>0</v>
      </c>
      <c r="BL10" s="128">
        <f t="shared" ref="BL10:BL21" si="21">SUM(BJ10:BK10)</f>
        <v>0</v>
      </c>
      <c r="BM10" s="128"/>
      <c r="BN10" s="158">
        <v>2500</v>
      </c>
      <c r="BO10" s="158">
        <v>1966</v>
      </c>
      <c r="BP10" s="158">
        <f t="shared" si="11"/>
        <v>4466</v>
      </c>
      <c r="BQ10" s="128"/>
      <c r="BR10" s="128">
        <v>0</v>
      </c>
      <c r="BS10" s="128">
        <v>0</v>
      </c>
      <c r="BT10" s="128">
        <f t="shared" si="12"/>
        <v>0</v>
      </c>
      <c r="BU10" s="114" t="s">
        <v>71</v>
      </c>
      <c r="BV10" s="158">
        <v>2</v>
      </c>
      <c r="BW10" s="158">
        <v>0</v>
      </c>
      <c r="BX10" s="158">
        <f t="shared" si="13"/>
        <v>2</v>
      </c>
      <c r="BY10" s="158"/>
      <c r="BZ10" s="158">
        <v>849</v>
      </c>
      <c r="CA10" s="158">
        <v>723</v>
      </c>
      <c r="CB10" s="158">
        <f t="shared" si="14"/>
        <v>1572</v>
      </c>
      <c r="CC10" s="158"/>
      <c r="CD10" s="128">
        <v>2</v>
      </c>
      <c r="CE10" s="128">
        <v>1</v>
      </c>
      <c r="CF10" s="128">
        <f t="shared" si="15"/>
        <v>3</v>
      </c>
    </row>
    <row r="11" spans="1:84" ht="23.1" customHeight="1">
      <c r="A11" s="114" t="s">
        <v>4</v>
      </c>
      <c r="B11" s="128">
        <v>0</v>
      </c>
      <c r="C11" s="128">
        <v>0</v>
      </c>
      <c r="D11" s="128">
        <f t="shared" si="0"/>
        <v>0</v>
      </c>
      <c r="E11" s="128"/>
      <c r="F11" s="128">
        <v>25</v>
      </c>
      <c r="G11" s="128">
        <v>18</v>
      </c>
      <c r="H11" s="128">
        <f t="shared" si="1"/>
        <v>43</v>
      </c>
      <c r="I11" s="128"/>
      <c r="J11" s="158">
        <v>103</v>
      </c>
      <c r="K11" s="158">
        <v>88</v>
      </c>
      <c r="L11" s="158">
        <f t="shared" si="2"/>
        <v>191</v>
      </c>
      <c r="M11" s="114" t="s">
        <v>4</v>
      </c>
      <c r="N11" s="128">
        <v>9</v>
      </c>
      <c r="O11" s="128">
        <v>8</v>
      </c>
      <c r="P11" s="128">
        <f t="shared" si="3"/>
        <v>17</v>
      </c>
      <c r="Q11" s="128"/>
      <c r="R11" s="128">
        <v>0</v>
      </c>
      <c r="S11" s="128">
        <v>0</v>
      </c>
      <c r="T11" s="128">
        <f t="shared" si="4"/>
        <v>0</v>
      </c>
      <c r="U11" s="128"/>
      <c r="V11" s="158">
        <v>381</v>
      </c>
      <c r="W11" s="158">
        <v>239</v>
      </c>
      <c r="X11" s="158">
        <f t="shared" si="16"/>
        <v>620</v>
      </c>
      <c r="Y11" s="114" t="s">
        <v>4</v>
      </c>
      <c r="Z11" s="128">
        <v>0</v>
      </c>
      <c r="AA11" s="128">
        <v>0</v>
      </c>
      <c r="AB11" s="128">
        <f t="shared" si="5"/>
        <v>0</v>
      </c>
      <c r="AC11" s="128"/>
      <c r="AD11" s="128">
        <v>0</v>
      </c>
      <c r="AE11" s="128">
        <v>0</v>
      </c>
      <c r="AF11" s="128">
        <f t="shared" si="17"/>
        <v>0</v>
      </c>
      <c r="AG11" s="128"/>
      <c r="AH11" s="158">
        <v>1</v>
      </c>
      <c r="AI11" s="158">
        <v>5</v>
      </c>
      <c r="AJ11" s="158">
        <f t="shared" si="18"/>
        <v>6</v>
      </c>
      <c r="AK11" s="114" t="s">
        <v>4</v>
      </c>
      <c r="AL11" s="176">
        <v>1</v>
      </c>
      <c r="AM11" s="176">
        <v>2</v>
      </c>
      <c r="AN11" s="176">
        <f t="shared" si="19"/>
        <v>3</v>
      </c>
      <c r="AO11" s="128"/>
      <c r="AP11" s="128">
        <v>0</v>
      </c>
      <c r="AQ11" s="158">
        <v>0</v>
      </c>
      <c r="AR11" s="158">
        <f t="shared" si="6"/>
        <v>0</v>
      </c>
      <c r="AS11" s="128"/>
      <c r="AT11" s="128">
        <v>0</v>
      </c>
      <c r="AU11" s="128">
        <v>0</v>
      </c>
      <c r="AV11" s="128">
        <f t="shared" si="20"/>
        <v>0</v>
      </c>
      <c r="AW11" s="114" t="s">
        <v>4</v>
      </c>
      <c r="AX11" s="128">
        <v>0</v>
      </c>
      <c r="AY11" s="128">
        <v>0</v>
      </c>
      <c r="AZ11" s="128">
        <f t="shared" si="7"/>
        <v>0</v>
      </c>
      <c r="BA11" s="128"/>
      <c r="BB11" s="158">
        <v>0</v>
      </c>
      <c r="BC11" s="158">
        <v>0</v>
      </c>
      <c r="BD11" s="158">
        <f t="shared" si="8"/>
        <v>0</v>
      </c>
      <c r="BE11" s="128"/>
      <c r="BF11" s="128">
        <v>2</v>
      </c>
      <c r="BG11" s="128">
        <v>0</v>
      </c>
      <c r="BH11" s="128">
        <f t="shared" si="9"/>
        <v>2</v>
      </c>
      <c r="BI11" s="114" t="s">
        <v>4</v>
      </c>
      <c r="BJ11" s="128">
        <v>0</v>
      </c>
      <c r="BK11" s="128">
        <v>0</v>
      </c>
      <c r="BL11" s="128">
        <f t="shared" si="21"/>
        <v>0</v>
      </c>
      <c r="BM11" s="128"/>
      <c r="BN11" s="158">
        <v>581</v>
      </c>
      <c r="BO11" s="158">
        <v>410</v>
      </c>
      <c r="BP11" s="158">
        <f t="shared" si="11"/>
        <v>991</v>
      </c>
      <c r="BQ11" s="128"/>
      <c r="BR11" s="128">
        <v>0</v>
      </c>
      <c r="BS11" s="128">
        <v>0</v>
      </c>
      <c r="BT11" s="128">
        <f t="shared" si="12"/>
        <v>0</v>
      </c>
      <c r="BU11" s="114" t="s">
        <v>4</v>
      </c>
      <c r="BV11" s="158">
        <v>6</v>
      </c>
      <c r="BW11" s="158">
        <v>10</v>
      </c>
      <c r="BX11" s="158">
        <f t="shared" si="13"/>
        <v>16</v>
      </c>
      <c r="BY11" s="158"/>
      <c r="BZ11" s="158">
        <v>2522</v>
      </c>
      <c r="CA11" s="158">
        <v>1429</v>
      </c>
      <c r="CB11" s="158">
        <f t="shared" si="14"/>
        <v>3951</v>
      </c>
      <c r="CC11" s="158"/>
      <c r="CD11" s="128">
        <v>0</v>
      </c>
      <c r="CE11" s="128">
        <v>0</v>
      </c>
      <c r="CF11" s="128">
        <f t="shared" si="15"/>
        <v>0</v>
      </c>
    </row>
    <row r="12" spans="1:84" ht="23.1" customHeight="1">
      <c r="A12" s="114" t="s">
        <v>18</v>
      </c>
      <c r="B12" s="128">
        <v>0</v>
      </c>
      <c r="C12" s="128">
        <v>0</v>
      </c>
      <c r="D12" s="128">
        <f t="shared" si="0"/>
        <v>0</v>
      </c>
      <c r="E12" s="128"/>
      <c r="F12" s="128">
        <v>20</v>
      </c>
      <c r="G12" s="128">
        <v>10</v>
      </c>
      <c r="H12" s="128">
        <f t="shared" si="1"/>
        <v>30</v>
      </c>
      <c r="I12" s="128"/>
      <c r="J12" s="158">
        <v>0</v>
      </c>
      <c r="K12" s="158">
        <v>0</v>
      </c>
      <c r="L12" s="158">
        <f t="shared" si="2"/>
        <v>0</v>
      </c>
      <c r="M12" s="114" t="s">
        <v>18</v>
      </c>
      <c r="N12" s="128">
        <v>2</v>
      </c>
      <c r="O12" s="128">
        <v>2</v>
      </c>
      <c r="P12" s="128">
        <f t="shared" si="3"/>
        <v>4</v>
      </c>
      <c r="Q12" s="128"/>
      <c r="R12" s="128">
        <v>0</v>
      </c>
      <c r="S12" s="128">
        <v>0</v>
      </c>
      <c r="T12" s="128">
        <f t="shared" si="4"/>
        <v>0</v>
      </c>
      <c r="U12" s="128"/>
      <c r="V12" s="158">
        <v>485</v>
      </c>
      <c r="W12" s="158">
        <v>301</v>
      </c>
      <c r="X12" s="158">
        <f t="shared" si="16"/>
        <v>786</v>
      </c>
      <c r="Y12" s="114" t="s">
        <v>18</v>
      </c>
      <c r="Z12" s="128">
        <v>0</v>
      </c>
      <c r="AA12" s="128">
        <v>0</v>
      </c>
      <c r="AB12" s="128">
        <f t="shared" si="5"/>
        <v>0</v>
      </c>
      <c r="AC12" s="128"/>
      <c r="AD12" s="128">
        <v>1</v>
      </c>
      <c r="AE12" s="128">
        <v>0</v>
      </c>
      <c r="AF12" s="128">
        <f t="shared" si="17"/>
        <v>1</v>
      </c>
      <c r="AG12" s="128"/>
      <c r="AH12" s="158">
        <v>12</v>
      </c>
      <c r="AI12" s="158">
        <v>11</v>
      </c>
      <c r="AJ12" s="158">
        <f t="shared" si="18"/>
        <v>23</v>
      </c>
      <c r="AK12" s="114" t="s">
        <v>18</v>
      </c>
      <c r="AL12" s="176">
        <v>0</v>
      </c>
      <c r="AM12" s="176">
        <v>0</v>
      </c>
      <c r="AN12" s="176">
        <f t="shared" si="19"/>
        <v>0</v>
      </c>
      <c r="AO12" s="128"/>
      <c r="AP12" s="128">
        <v>0</v>
      </c>
      <c r="AQ12" s="158">
        <v>0</v>
      </c>
      <c r="AR12" s="158">
        <f t="shared" si="6"/>
        <v>0</v>
      </c>
      <c r="AS12" s="130"/>
      <c r="AT12" s="128">
        <v>0</v>
      </c>
      <c r="AU12" s="128">
        <v>0</v>
      </c>
      <c r="AV12" s="130">
        <f t="shared" si="20"/>
        <v>0</v>
      </c>
      <c r="AW12" s="114" t="s">
        <v>18</v>
      </c>
      <c r="AX12" s="128">
        <v>0</v>
      </c>
      <c r="AY12" s="128">
        <v>0</v>
      </c>
      <c r="AZ12" s="130">
        <f t="shared" si="7"/>
        <v>0</v>
      </c>
      <c r="BA12" s="130"/>
      <c r="BB12" s="158">
        <v>0</v>
      </c>
      <c r="BC12" s="158">
        <v>0</v>
      </c>
      <c r="BD12" s="158">
        <f t="shared" si="8"/>
        <v>0</v>
      </c>
      <c r="BE12" s="128"/>
      <c r="BF12" s="128">
        <v>0</v>
      </c>
      <c r="BG12" s="128">
        <v>0</v>
      </c>
      <c r="BH12" s="128">
        <f t="shared" si="9"/>
        <v>0</v>
      </c>
      <c r="BI12" s="114" t="s">
        <v>18</v>
      </c>
      <c r="BJ12" s="128">
        <v>1</v>
      </c>
      <c r="BK12" s="128">
        <v>0</v>
      </c>
      <c r="BL12" s="128">
        <f t="shared" si="21"/>
        <v>1</v>
      </c>
      <c r="BM12" s="128"/>
      <c r="BN12" s="158">
        <v>1267</v>
      </c>
      <c r="BO12" s="158">
        <v>930</v>
      </c>
      <c r="BP12" s="158">
        <f t="shared" si="11"/>
        <v>2197</v>
      </c>
      <c r="BQ12" s="128"/>
      <c r="BR12" s="128">
        <v>0</v>
      </c>
      <c r="BS12" s="128">
        <v>0</v>
      </c>
      <c r="BT12" s="128">
        <f t="shared" si="12"/>
        <v>0</v>
      </c>
      <c r="BU12" s="114" t="s">
        <v>18</v>
      </c>
      <c r="BV12" s="158">
        <v>0</v>
      </c>
      <c r="BW12" s="158">
        <v>0</v>
      </c>
      <c r="BX12" s="158">
        <f t="shared" si="13"/>
        <v>0</v>
      </c>
      <c r="BY12" s="158"/>
      <c r="BZ12" s="158">
        <v>2972</v>
      </c>
      <c r="CA12" s="158">
        <v>2159</v>
      </c>
      <c r="CB12" s="158">
        <f t="shared" si="14"/>
        <v>5131</v>
      </c>
      <c r="CC12" s="158"/>
      <c r="CD12" s="128">
        <v>0</v>
      </c>
      <c r="CE12" s="128">
        <v>0</v>
      </c>
      <c r="CF12" s="128">
        <f t="shared" si="15"/>
        <v>0</v>
      </c>
    </row>
    <row r="13" spans="1:84" ht="23.1" customHeight="1">
      <c r="A13" s="114" t="s">
        <v>6</v>
      </c>
      <c r="B13" s="128">
        <v>0</v>
      </c>
      <c r="C13" s="128">
        <v>0</v>
      </c>
      <c r="D13" s="128">
        <f t="shared" si="0"/>
        <v>0</v>
      </c>
      <c r="E13" s="128"/>
      <c r="F13" s="128">
        <v>29</v>
      </c>
      <c r="G13" s="128">
        <v>16</v>
      </c>
      <c r="H13" s="128">
        <f t="shared" si="1"/>
        <v>45</v>
      </c>
      <c r="I13" s="128"/>
      <c r="J13" s="158">
        <v>0</v>
      </c>
      <c r="K13" s="158">
        <v>0</v>
      </c>
      <c r="L13" s="158">
        <f t="shared" si="2"/>
        <v>0</v>
      </c>
      <c r="M13" s="114" t="s">
        <v>6</v>
      </c>
      <c r="N13" s="128">
        <v>0</v>
      </c>
      <c r="O13" s="128">
        <v>0</v>
      </c>
      <c r="P13" s="128">
        <f t="shared" si="3"/>
        <v>0</v>
      </c>
      <c r="Q13" s="128"/>
      <c r="R13" s="128">
        <v>0</v>
      </c>
      <c r="S13" s="128">
        <v>0</v>
      </c>
      <c r="T13" s="128">
        <f t="shared" si="4"/>
        <v>0</v>
      </c>
      <c r="U13" s="128"/>
      <c r="V13" s="158">
        <v>329</v>
      </c>
      <c r="W13" s="158">
        <v>219</v>
      </c>
      <c r="X13" s="158">
        <f t="shared" si="16"/>
        <v>548</v>
      </c>
      <c r="Y13" s="114" t="s">
        <v>6</v>
      </c>
      <c r="Z13" s="128">
        <v>0</v>
      </c>
      <c r="AA13" s="128">
        <v>0</v>
      </c>
      <c r="AB13" s="128">
        <f t="shared" si="5"/>
        <v>0</v>
      </c>
      <c r="AC13" s="128"/>
      <c r="AD13" s="128">
        <v>1</v>
      </c>
      <c r="AE13" s="128">
        <v>1</v>
      </c>
      <c r="AF13" s="128">
        <f t="shared" si="17"/>
        <v>2</v>
      </c>
      <c r="AG13" s="128"/>
      <c r="AH13" s="158">
        <v>3</v>
      </c>
      <c r="AI13" s="158">
        <v>3</v>
      </c>
      <c r="AJ13" s="158">
        <f t="shared" si="18"/>
        <v>6</v>
      </c>
      <c r="AK13" s="114" t="s">
        <v>6</v>
      </c>
      <c r="AL13" s="176">
        <v>0</v>
      </c>
      <c r="AM13" s="176">
        <v>0</v>
      </c>
      <c r="AN13" s="176">
        <f t="shared" si="19"/>
        <v>0</v>
      </c>
      <c r="AO13" s="128"/>
      <c r="AP13" s="128">
        <v>0</v>
      </c>
      <c r="AQ13" s="158">
        <v>26</v>
      </c>
      <c r="AR13" s="158">
        <f t="shared" si="6"/>
        <v>26</v>
      </c>
      <c r="AS13" s="128"/>
      <c r="AT13" s="128">
        <v>0</v>
      </c>
      <c r="AU13" s="128">
        <v>0</v>
      </c>
      <c r="AV13" s="128">
        <f t="shared" si="20"/>
        <v>0</v>
      </c>
      <c r="AW13" s="114" t="s">
        <v>6</v>
      </c>
      <c r="AX13" s="128">
        <v>0</v>
      </c>
      <c r="AY13" s="128">
        <v>0</v>
      </c>
      <c r="AZ13" s="128">
        <f t="shared" si="7"/>
        <v>0</v>
      </c>
      <c r="BA13" s="128"/>
      <c r="BB13" s="158">
        <v>0</v>
      </c>
      <c r="BC13" s="158">
        <v>0</v>
      </c>
      <c r="BD13" s="158">
        <f t="shared" si="8"/>
        <v>0</v>
      </c>
      <c r="BE13" s="128"/>
      <c r="BF13" s="128">
        <v>0</v>
      </c>
      <c r="BG13" s="128">
        <v>0</v>
      </c>
      <c r="BH13" s="128">
        <f t="shared" si="9"/>
        <v>0</v>
      </c>
      <c r="BI13" s="114" t="s">
        <v>6</v>
      </c>
      <c r="BJ13" s="128">
        <v>0</v>
      </c>
      <c r="BK13" s="128">
        <v>0</v>
      </c>
      <c r="BL13" s="128">
        <f t="shared" si="21"/>
        <v>0</v>
      </c>
      <c r="BM13" s="128"/>
      <c r="BN13" s="158">
        <v>891</v>
      </c>
      <c r="BO13" s="158">
        <v>520</v>
      </c>
      <c r="BP13" s="158">
        <f t="shared" si="11"/>
        <v>1411</v>
      </c>
      <c r="BQ13" s="128"/>
      <c r="BR13" s="128">
        <v>0</v>
      </c>
      <c r="BS13" s="128">
        <v>0</v>
      </c>
      <c r="BT13" s="128">
        <f t="shared" si="12"/>
        <v>0</v>
      </c>
      <c r="BU13" s="114" t="s">
        <v>6</v>
      </c>
      <c r="BV13" s="158">
        <v>31</v>
      </c>
      <c r="BW13" s="158">
        <v>49</v>
      </c>
      <c r="BX13" s="158">
        <f t="shared" si="13"/>
        <v>80</v>
      </c>
      <c r="BY13" s="158"/>
      <c r="BZ13" s="158">
        <v>1249</v>
      </c>
      <c r="CA13" s="158">
        <v>934</v>
      </c>
      <c r="CB13" s="158">
        <f t="shared" si="14"/>
        <v>2183</v>
      </c>
      <c r="CC13" s="158"/>
      <c r="CD13" s="128">
        <v>0</v>
      </c>
      <c r="CE13" s="128">
        <v>0</v>
      </c>
      <c r="CF13" s="128">
        <f t="shared" si="15"/>
        <v>0</v>
      </c>
    </row>
    <row r="14" spans="1:84" ht="23.1" customHeight="1">
      <c r="A14" s="114" t="s">
        <v>7</v>
      </c>
      <c r="B14" s="128">
        <v>0</v>
      </c>
      <c r="C14" s="128">
        <v>0</v>
      </c>
      <c r="D14" s="128">
        <f t="shared" si="0"/>
        <v>0</v>
      </c>
      <c r="E14" s="128"/>
      <c r="F14" s="128">
        <v>13</v>
      </c>
      <c r="G14" s="128">
        <v>12</v>
      </c>
      <c r="H14" s="128">
        <f t="shared" si="1"/>
        <v>25</v>
      </c>
      <c r="I14" s="128"/>
      <c r="J14" s="158">
        <v>2</v>
      </c>
      <c r="K14" s="158">
        <v>0</v>
      </c>
      <c r="L14" s="158">
        <f t="shared" si="2"/>
        <v>2</v>
      </c>
      <c r="M14" s="114" t="s">
        <v>7</v>
      </c>
      <c r="N14" s="128">
        <v>3</v>
      </c>
      <c r="O14" s="128">
        <v>1</v>
      </c>
      <c r="P14" s="128">
        <f t="shared" si="3"/>
        <v>4</v>
      </c>
      <c r="Q14" s="128"/>
      <c r="R14" s="128">
        <v>0</v>
      </c>
      <c r="S14" s="128">
        <v>0</v>
      </c>
      <c r="T14" s="128">
        <f t="shared" si="4"/>
        <v>0</v>
      </c>
      <c r="U14" s="128"/>
      <c r="V14" s="158">
        <v>349</v>
      </c>
      <c r="W14" s="158">
        <v>253</v>
      </c>
      <c r="X14" s="158">
        <f t="shared" si="16"/>
        <v>602</v>
      </c>
      <c r="Y14" s="114" t="s">
        <v>7</v>
      </c>
      <c r="Z14" s="128">
        <v>0</v>
      </c>
      <c r="AA14" s="128">
        <v>0</v>
      </c>
      <c r="AB14" s="128">
        <f t="shared" si="5"/>
        <v>0</v>
      </c>
      <c r="AC14" s="128"/>
      <c r="AD14" s="128">
        <v>0</v>
      </c>
      <c r="AE14" s="128">
        <v>0</v>
      </c>
      <c r="AF14" s="128">
        <f t="shared" si="17"/>
        <v>0</v>
      </c>
      <c r="AG14" s="128"/>
      <c r="AH14" s="158">
        <v>0</v>
      </c>
      <c r="AI14" s="158">
        <v>0</v>
      </c>
      <c r="AJ14" s="158">
        <f t="shared" si="18"/>
        <v>0</v>
      </c>
      <c r="AK14" s="114" t="s">
        <v>7</v>
      </c>
      <c r="AL14" s="176">
        <v>5</v>
      </c>
      <c r="AM14" s="176">
        <v>4</v>
      </c>
      <c r="AN14" s="176">
        <f t="shared" si="19"/>
        <v>9</v>
      </c>
      <c r="AO14" s="128"/>
      <c r="AP14" s="128">
        <v>0</v>
      </c>
      <c r="AQ14" s="158">
        <v>7</v>
      </c>
      <c r="AR14" s="158">
        <f t="shared" si="6"/>
        <v>7</v>
      </c>
      <c r="AS14" s="130"/>
      <c r="AT14" s="128">
        <v>0</v>
      </c>
      <c r="AU14" s="128">
        <v>0</v>
      </c>
      <c r="AV14" s="130">
        <f t="shared" si="20"/>
        <v>0</v>
      </c>
      <c r="AW14" s="114" t="s">
        <v>7</v>
      </c>
      <c r="AX14" s="128">
        <v>0</v>
      </c>
      <c r="AY14" s="128">
        <v>0</v>
      </c>
      <c r="AZ14" s="130">
        <f t="shared" si="7"/>
        <v>0</v>
      </c>
      <c r="BA14" s="130"/>
      <c r="BB14" s="159">
        <v>0</v>
      </c>
      <c r="BC14" s="159">
        <v>0</v>
      </c>
      <c r="BD14" s="158">
        <f t="shared" si="8"/>
        <v>0</v>
      </c>
      <c r="BE14" s="128"/>
      <c r="BF14" s="128">
        <v>0</v>
      </c>
      <c r="BG14" s="128">
        <v>0</v>
      </c>
      <c r="BH14" s="128">
        <f t="shared" si="9"/>
        <v>0</v>
      </c>
      <c r="BI14" s="114" t="s">
        <v>7</v>
      </c>
      <c r="BJ14" s="128">
        <v>0</v>
      </c>
      <c r="BK14" s="128">
        <v>0</v>
      </c>
      <c r="BL14" s="128">
        <f t="shared" si="21"/>
        <v>0</v>
      </c>
      <c r="BM14" s="128"/>
      <c r="BN14" s="158">
        <v>361</v>
      </c>
      <c r="BO14" s="158">
        <v>308</v>
      </c>
      <c r="BP14" s="158">
        <f t="shared" si="11"/>
        <v>669</v>
      </c>
      <c r="BQ14" s="128"/>
      <c r="BR14" s="128">
        <v>0</v>
      </c>
      <c r="BS14" s="128">
        <v>0</v>
      </c>
      <c r="BT14" s="128">
        <f t="shared" si="12"/>
        <v>0</v>
      </c>
      <c r="BU14" s="114" t="s">
        <v>7</v>
      </c>
      <c r="BV14" s="158">
        <v>3</v>
      </c>
      <c r="BW14" s="158">
        <v>13</v>
      </c>
      <c r="BX14" s="158">
        <f t="shared" si="13"/>
        <v>16</v>
      </c>
      <c r="BY14" s="158"/>
      <c r="BZ14" s="158">
        <v>51</v>
      </c>
      <c r="CA14" s="158">
        <v>32</v>
      </c>
      <c r="CB14" s="158">
        <f t="shared" si="14"/>
        <v>83</v>
      </c>
      <c r="CC14" s="158"/>
      <c r="CD14" s="128">
        <v>0</v>
      </c>
      <c r="CE14" s="128">
        <v>0</v>
      </c>
      <c r="CF14" s="128">
        <f t="shared" si="15"/>
        <v>0</v>
      </c>
    </row>
    <row r="15" spans="1:84" ht="23.1" customHeight="1">
      <c r="A15" s="114" t="s">
        <v>8</v>
      </c>
      <c r="B15" s="128">
        <v>0</v>
      </c>
      <c r="C15" s="128">
        <v>0</v>
      </c>
      <c r="D15" s="128">
        <f t="shared" si="0"/>
        <v>0</v>
      </c>
      <c r="E15" s="128"/>
      <c r="F15" s="128">
        <v>22</v>
      </c>
      <c r="G15" s="128">
        <v>15</v>
      </c>
      <c r="H15" s="128">
        <f t="shared" si="1"/>
        <v>37</v>
      </c>
      <c r="I15" s="128"/>
      <c r="J15" s="158">
        <v>1</v>
      </c>
      <c r="K15" s="158">
        <v>0</v>
      </c>
      <c r="L15" s="158">
        <f t="shared" si="2"/>
        <v>1</v>
      </c>
      <c r="M15" s="114" t="s">
        <v>8</v>
      </c>
      <c r="N15" s="128">
        <v>3</v>
      </c>
      <c r="O15" s="128">
        <v>5</v>
      </c>
      <c r="P15" s="128">
        <f t="shared" si="3"/>
        <v>8</v>
      </c>
      <c r="Q15" s="128"/>
      <c r="R15" s="128">
        <v>0</v>
      </c>
      <c r="S15" s="128">
        <v>0</v>
      </c>
      <c r="T15" s="128">
        <f t="shared" si="4"/>
        <v>0</v>
      </c>
      <c r="U15" s="128"/>
      <c r="V15" s="158">
        <v>849</v>
      </c>
      <c r="W15" s="158">
        <v>514</v>
      </c>
      <c r="X15" s="158">
        <f t="shared" si="16"/>
        <v>1363</v>
      </c>
      <c r="Y15" s="114" t="s">
        <v>8</v>
      </c>
      <c r="Z15" s="128">
        <v>0</v>
      </c>
      <c r="AA15" s="128">
        <v>0</v>
      </c>
      <c r="AB15" s="128">
        <v>0</v>
      </c>
      <c r="AC15" s="128"/>
      <c r="AD15" s="128">
        <v>4</v>
      </c>
      <c r="AE15" s="128">
        <v>1</v>
      </c>
      <c r="AF15" s="128">
        <f t="shared" si="17"/>
        <v>5</v>
      </c>
      <c r="AG15" s="128"/>
      <c r="AH15" s="158">
        <v>11</v>
      </c>
      <c r="AI15" s="158">
        <v>24</v>
      </c>
      <c r="AJ15" s="158">
        <f t="shared" si="18"/>
        <v>35</v>
      </c>
      <c r="AK15" s="114" t="s">
        <v>8</v>
      </c>
      <c r="AL15" s="176">
        <v>208</v>
      </c>
      <c r="AM15" s="176">
        <v>211</v>
      </c>
      <c r="AN15" s="176">
        <f t="shared" si="19"/>
        <v>419</v>
      </c>
      <c r="AO15" s="128"/>
      <c r="AP15" s="128">
        <v>0</v>
      </c>
      <c r="AQ15" s="158">
        <v>0</v>
      </c>
      <c r="AR15" s="158">
        <f t="shared" si="6"/>
        <v>0</v>
      </c>
      <c r="AS15" s="128"/>
      <c r="AT15" s="128">
        <v>0</v>
      </c>
      <c r="AU15" s="128">
        <v>0</v>
      </c>
      <c r="AV15" s="128">
        <f t="shared" si="20"/>
        <v>0</v>
      </c>
      <c r="AW15" s="114" t="s">
        <v>8</v>
      </c>
      <c r="AX15" s="128">
        <v>0</v>
      </c>
      <c r="AY15" s="128">
        <v>0</v>
      </c>
      <c r="AZ15" s="128">
        <f t="shared" si="7"/>
        <v>0</v>
      </c>
      <c r="BA15" s="128"/>
      <c r="BB15" s="158">
        <v>0</v>
      </c>
      <c r="BC15" s="158">
        <v>1</v>
      </c>
      <c r="BD15" s="158">
        <f t="shared" si="8"/>
        <v>1</v>
      </c>
      <c r="BE15" s="128"/>
      <c r="BF15" s="128">
        <v>1</v>
      </c>
      <c r="BG15" s="128">
        <v>0</v>
      </c>
      <c r="BH15" s="128">
        <f t="shared" si="9"/>
        <v>1</v>
      </c>
      <c r="BI15" s="114" t="s">
        <v>8</v>
      </c>
      <c r="BJ15" s="128">
        <v>0</v>
      </c>
      <c r="BK15" s="128">
        <v>0</v>
      </c>
      <c r="BL15" s="128">
        <f t="shared" si="21"/>
        <v>0</v>
      </c>
      <c r="BM15" s="128"/>
      <c r="BN15" s="158">
        <v>1350</v>
      </c>
      <c r="BO15" s="158">
        <v>963</v>
      </c>
      <c r="BP15" s="158">
        <f t="shared" si="11"/>
        <v>2313</v>
      </c>
      <c r="BQ15" s="128"/>
      <c r="BR15" s="128">
        <v>1</v>
      </c>
      <c r="BS15" s="128">
        <v>0</v>
      </c>
      <c r="BT15" s="128">
        <f t="shared" si="12"/>
        <v>1</v>
      </c>
      <c r="BU15" s="114" t="s">
        <v>8</v>
      </c>
      <c r="BV15" s="158">
        <v>18</v>
      </c>
      <c r="BW15" s="158">
        <v>18</v>
      </c>
      <c r="BX15" s="158">
        <f t="shared" si="13"/>
        <v>36</v>
      </c>
      <c r="BY15" s="158"/>
      <c r="BZ15" s="158">
        <v>2939</v>
      </c>
      <c r="CA15" s="158">
        <v>2127</v>
      </c>
      <c r="CB15" s="167">
        <f t="shared" si="14"/>
        <v>5066</v>
      </c>
      <c r="CC15" s="158"/>
      <c r="CD15" s="128">
        <v>0</v>
      </c>
      <c r="CE15" s="128">
        <v>0</v>
      </c>
      <c r="CF15" s="128">
        <f t="shared" si="15"/>
        <v>0</v>
      </c>
    </row>
    <row r="16" spans="1:84" ht="21.75" customHeight="1">
      <c r="A16" s="114" t="s">
        <v>9</v>
      </c>
      <c r="B16" s="128">
        <v>0</v>
      </c>
      <c r="C16" s="128">
        <v>0</v>
      </c>
      <c r="D16" s="128">
        <f t="shared" si="0"/>
        <v>0</v>
      </c>
      <c r="E16" s="128"/>
      <c r="F16" s="128">
        <v>24</v>
      </c>
      <c r="G16" s="128">
        <v>10</v>
      </c>
      <c r="H16" s="128">
        <f t="shared" si="1"/>
        <v>34</v>
      </c>
      <c r="I16" s="128"/>
      <c r="J16" s="158">
        <v>0</v>
      </c>
      <c r="K16" s="158">
        <v>0</v>
      </c>
      <c r="L16" s="158">
        <f t="shared" si="2"/>
        <v>0</v>
      </c>
      <c r="M16" s="114" t="s">
        <v>9</v>
      </c>
      <c r="N16" s="128">
        <v>0</v>
      </c>
      <c r="O16" s="128">
        <v>0</v>
      </c>
      <c r="P16" s="128">
        <f t="shared" si="3"/>
        <v>0</v>
      </c>
      <c r="Q16" s="128"/>
      <c r="R16" s="128">
        <v>0</v>
      </c>
      <c r="S16" s="128">
        <v>0</v>
      </c>
      <c r="T16" s="128">
        <f t="shared" si="4"/>
        <v>0</v>
      </c>
      <c r="U16" s="128"/>
      <c r="V16" s="158">
        <v>222</v>
      </c>
      <c r="W16" s="158">
        <v>139</v>
      </c>
      <c r="X16" s="158">
        <f t="shared" si="16"/>
        <v>361</v>
      </c>
      <c r="Y16" s="114" t="s">
        <v>9</v>
      </c>
      <c r="Z16" s="128">
        <v>0</v>
      </c>
      <c r="AA16" s="128">
        <v>0</v>
      </c>
      <c r="AB16" s="128">
        <v>0</v>
      </c>
      <c r="AC16" s="128"/>
      <c r="AD16" s="128">
        <v>0</v>
      </c>
      <c r="AE16" s="128">
        <v>0</v>
      </c>
      <c r="AF16" s="128">
        <f t="shared" si="17"/>
        <v>0</v>
      </c>
      <c r="AG16" s="128"/>
      <c r="AH16" s="158">
        <v>1</v>
      </c>
      <c r="AI16" s="158">
        <v>24</v>
      </c>
      <c r="AJ16" s="158">
        <f t="shared" si="18"/>
        <v>25</v>
      </c>
      <c r="AK16" s="114" t="s">
        <v>9</v>
      </c>
      <c r="AL16" s="176">
        <v>15</v>
      </c>
      <c r="AM16" s="176">
        <v>18</v>
      </c>
      <c r="AN16" s="176">
        <f t="shared" si="19"/>
        <v>33</v>
      </c>
      <c r="AO16" s="128"/>
      <c r="AP16" s="128">
        <v>0</v>
      </c>
      <c r="AQ16" s="158">
        <v>0</v>
      </c>
      <c r="AR16" s="158">
        <f t="shared" si="6"/>
        <v>0</v>
      </c>
      <c r="AS16" s="130"/>
      <c r="AT16" s="128">
        <v>0</v>
      </c>
      <c r="AU16" s="128">
        <v>0</v>
      </c>
      <c r="AV16" s="130">
        <f t="shared" si="20"/>
        <v>0</v>
      </c>
      <c r="AW16" s="114" t="s">
        <v>9</v>
      </c>
      <c r="AX16" s="128">
        <v>0</v>
      </c>
      <c r="AY16" s="128">
        <v>0</v>
      </c>
      <c r="AZ16" s="130">
        <f t="shared" si="7"/>
        <v>0</v>
      </c>
      <c r="BA16" s="130"/>
      <c r="BB16" s="159">
        <v>0</v>
      </c>
      <c r="BC16" s="159">
        <v>0</v>
      </c>
      <c r="BD16" s="158">
        <f t="shared" si="8"/>
        <v>0</v>
      </c>
      <c r="BE16" s="128"/>
      <c r="BF16" s="128">
        <v>0</v>
      </c>
      <c r="BG16" s="128">
        <v>0</v>
      </c>
      <c r="BH16" s="128">
        <f t="shared" si="9"/>
        <v>0</v>
      </c>
      <c r="BI16" s="114" t="s">
        <v>9</v>
      </c>
      <c r="BJ16" s="128">
        <v>0</v>
      </c>
      <c r="BK16" s="128">
        <v>1</v>
      </c>
      <c r="BL16" s="128">
        <f t="shared" si="21"/>
        <v>1</v>
      </c>
      <c r="BM16" s="128"/>
      <c r="BN16" s="158">
        <v>569</v>
      </c>
      <c r="BO16" s="158">
        <v>399</v>
      </c>
      <c r="BP16" s="158">
        <f t="shared" si="11"/>
        <v>968</v>
      </c>
      <c r="BQ16" s="128"/>
      <c r="BR16" s="128">
        <v>4</v>
      </c>
      <c r="BS16" s="128">
        <v>0</v>
      </c>
      <c r="BT16" s="128">
        <f t="shared" si="12"/>
        <v>4</v>
      </c>
      <c r="BU16" s="114" t="s">
        <v>9</v>
      </c>
      <c r="BV16" s="158">
        <v>13</v>
      </c>
      <c r="BW16" s="158">
        <v>13</v>
      </c>
      <c r="BX16" s="158">
        <f t="shared" si="13"/>
        <v>26</v>
      </c>
      <c r="BY16" s="158"/>
      <c r="BZ16" s="158">
        <v>679</v>
      </c>
      <c r="CA16" s="158">
        <v>452</v>
      </c>
      <c r="CB16" s="159">
        <f t="shared" si="14"/>
        <v>1131</v>
      </c>
      <c r="CC16" s="158"/>
      <c r="CD16" s="128">
        <v>0</v>
      </c>
      <c r="CE16" s="128">
        <v>0</v>
      </c>
      <c r="CF16" s="128">
        <f t="shared" si="15"/>
        <v>0</v>
      </c>
    </row>
    <row r="17" spans="1:95" ht="23.1" customHeight="1">
      <c r="A17" s="114" t="s">
        <v>10</v>
      </c>
      <c r="B17" s="128">
        <v>0</v>
      </c>
      <c r="C17" s="128">
        <v>0</v>
      </c>
      <c r="D17" s="128">
        <f t="shared" si="0"/>
        <v>0</v>
      </c>
      <c r="E17" s="128"/>
      <c r="F17" s="128">
        <v>32</v>
      </c>
      <c r="G17" s="128">
        <v>14</v>
      </c>
      <c r="H17" s="128">
        <f t="shared" si="1"/>
        <v>46</v>
      </c>
      <c r="I17" s="128"/>
      <c r="J17" s="158">
        <v>100</v>
      </c>
      <c r="K17" s="158">
        <v>112</v>
      </c>
      <c r="L17" s="158">
        <f t="shared" si="2"/>
        <v>212</v>
      </c>
      <c r="M17" s="114" t="s">
        <v>10</v>
      </c>
      <c r="N17" s="128">
        <v>5</v>
      </c>
      <c r="O17" s="128">
        <v>7</v>
      </c>
      <c r="P17" s="128">
        <f t="shared" si="3"/>
        <v>12</v>
      </c>
      <c r="Q17" s="128"/>
      <c r="R17" s="128">
        <v>0</v>
      </c>
      <c r="S17" s="128">
        <v>0</v>
      </c>
      <c r="T17" s="128">
        <f t="shared" si="4"/>
        <v>0</v>
      </c>
      <c r="U17" s="128"/>
      <c r="V17" s="158">
        <v>761</v>
      </c>
      <c r="W17" s="158">
        <v>418</v>
      </c>
      <c r="X17" s="158">
        <f t="shared" si="16"/>
        <v>1179</v>
      </c>
      <c r="Y17" s="114" t="s">
        <v>10</v>
      </c>
      <c r="Z17" s="128">
        <v>0</v>
      </c>
      <c r="AA17" s="128">
        <v>0</v>
      </c>
      <c r="AB17" s="128">
        <f t="shared" si="5"/>
        <v>0</v>
      </c>
      <c r="AC17" s="128"/>
      <c r="AD17" s="128">
        <v>0</v>
      </c>
      <c r="AE17" s="128">
        <v>0</v>
      </c>
      <c r="AF17" s="128">
        <f t="shared" si="17"/>
        <v>0</v>
      </c>
      <c r="AG17" s="128"/>
      <c r="AH17" s="158">
        <v>13</v>
      </c>
      <c r="AI17" s="158">
        <v>82</v>
      </c>
      <c r="AJ17" s="158">
        <f t="shared" si="18"/>
        <v>95</v>
      </c>
      <c r="AK17" s="114" t="s">
        <v>10</v>
      </c>
      <c r="AL17" s="176">
        <v>0</v>
      </c>
      <c r="AM17" s="176">
        <v>0</v>
      </c>
      <c r="AN17" s="176">
        <f t="shared" si="19"/>
        <v>0</v>
      </c>
      <c r="AO17" s="128"/>
      <c r="AP17" s="128">
        <v>0</v>
      </c>
      <c r="AQ17" s="158">
        <v>0</v>
      </c>
      <c r="AR17" s="158">
        <f t="shared" si="6"/>
        <v>0</v>
      </c>
      <c r="AS17" s="128"/>
      <c r="AT17" s="128">
        <v>0</v>
      </c>
      <c r="AU17" s="128">
        <v>0</v>
      </c>
      <c r="AV17" s="128">
        <f t="shared" si="20"/>
        <v>0</v>
      </c>
      <c r="AW17" s="114" t="s">
        <v>10</v>
      </c>
      <c r="AX17" s="128">
        <v>0</v>
      </c>
      <c r="AY17" s="128">
        <v>0</v>
      </c>
      <c r="AZ17" s="128">
        <f t="shared" si="7"/>
        <v>0</v>
      </c>
      <c r="BA17" s="128"/>
      <c r="BB17" s="158">
        <v>0</v>
      </c>
      <c r="BC17" s="158">
        <v>0</v>
      </c>
      <c r="BD17" s="158">
        <f t="shared" si="8"/>
        <v>0</v>
      </c>
      <c r="BE17" s="128"/>
      <c r="BF17" s="128">
        <v>0</v>
      </c>
      <c r="BG17" s="128">
        <v>0</v>
      </c>
      <c r="BH17" s="128">
        <f t="shared" si="9"/>
        <v>0</v>
      </c>
      <c r="BI17" s="114" t="s">
        <v>10</v>
      </c>
      <c r="BJ17" s="128">
        <v>0</v>
      </c>
      <c r="BK17" s="128">
        <v>0</v>
      </c>
      <c r="BL17" s="128">
        <f t="shared" si="21"/>
        <v>0</v>
      </c>
      <c r="BM17" s="128"/>
      <c r="BN17" s="158">
        <v>626</v>
      </c>
      <c r="BO17" s="158">
        <v>389</v>
      </c>
      <c r="BP17" s="158">
        <f t="shared" si="11"/>
        <v>1015</v>
      </c>
      <c r="BQ17" s="128"/>
      <c r="BR17" s="128">
        <v>0</v>
      </c>
      <c r="BS17" s="128">
        <v>0</v>
      </c>
      <c r="BT17" s="128">
        <f t="shared" si="12"/>
        <v>0</v>
      </c>
      <c r="BU17" s="114" t="s">
        <v>10</v>
      </c>
      <c r="BV17" s="158">
        <v>3</v>
      </c>
      <c r="BW17" s="158">
        <v>5</v>
      </c>
      <c r="BX17" s="158">
        <f t="shared" si="13"/>
        <v>8</v>
      </c>
      <c r="BY17" s="158"/>
      <c r="BZ17" s="158">
        <v>601</v>
      </c>
      <c r="CA17" s="158">
        <v>515</v>
      </c>
      <c r="CB17" s="158">
        <f t="shared" si="14"/>
        <v>1116</v>
      </c>
      <c r="CC17" s="158"/>
      <c r="CD17" s="128">
        <v>0</v>
      </c>
      <c r="CE17" s="128">
        <v>0</v>
      </c>
      <c r="CF17" s="128">
        <f t="shared" si="15"/>
        <v>0</v>
      </c>
      <c r="CG17" s="472"/>
      <c r="CH17" s="472"/>
      <c r="CI17" s="472"/>
      <c r="CJ17" s="472"/>
      <c r="CK17" s="472"/>
      <c r="CL17" s="472"/>
      <c r="CM17" s="472"/>
      <c r="CN17" s="472"/>
      <c r="CO17" s="472"/>
      <c r="CP17" s="472"/>
      <c r="CQ17" s="472"/>
    </row>
    <row r="18" spans="1:95" ht="23.1" customHeight="1">
      <c r="A18" s="114" t="s">
        <v>11</v>
      </c>
      <c r="B18" s="128">
        <v>0</v>
      </c>
      <c r="C18" s="128">
        <v>0</v>
      </c>
      <c r="D18" s="128">
        <f t="shared" si="0"/>
        <v>0</v>
      </c>
      <c r="E18" s="128"/>
      <c r="F18" s="128">
        <v>22</v>
      </c>
      <c r="G18" s="128">
        <v>15</v>
      </c>
      <c r="H18" s="128">
        <f t="shared" si="1"/>
        <v>37</v>
      </c>
      <c r="I18" s="128"/>
      <c r="J18" s="158">
        <v>83</v>
      </c>
      <c r="K18" s="158">
        <v>93</v>
      </c>
      <c r="L18" s="158">
        <f t="shared" si="2"/>
        <v>176</v>
      </c>
      <c r="M18" s="114" t="s">
        <v>11</v>
      </c>
      <c r="N18" s="128">
        <v>0</v>
      </c>
      <c r="O18" s="128">
        <v>0</v>
      </c>
      <c r="P18" s="128">
        <f t="shared" si="3"/>
        <v>0</v>
      </c>
      <c r="Q18" s="128"/>
      <c r="R18" s="128">
        <v>0</v>
      </c>
      <c r="S18" s="128">
        <v>0</v>
      </c>
      <c r="T18" s="128">
        <f t="shared" si="4"/>
        <v>0</v>
      </c>
      <c r="U18" s="128"/>
      <c r="V18" s="158">
        <v>411</v>
      </c>
      <c r="W18" s="158">
        <v>227</v>
      </c>
      <c r="X18" s="158">
        <f t="shared" si="16"/>
        <v>638</v>
      </c>
      <c r="Y18" s="114" t="s">
        <v>11</v>
      </c>
      <c r="Z18" s="128">
        <v>1</v>
      </c>
      <c r="AA18" s="128">
        <v>1</v>
      </c>
      <c r="AB18" s="128">
        <f t="shared" si="5"/>
        <v>2</v>
      </c>
      <c r="AC18" s="128"/>
      <c r="AD18" s="128">
        <v>0</v>
      </c>
      <c r="AE18" s="128">
        <v>0</v>
      </c>
      <c r="AF18" s="128">
        <f t="shared" si="17"/>
        <v>0</v>
      </c>
      <c r="AG18" s="128"/>
      <c r="AH18" s="158">
        <v>30</v>
      </c>
      <c r="AI18" s="158">
        <v>60</v>
      </c>
      <c r="AJ18" s="158">
        <f t="shared" si="18"/>
        <v>90</v>
      </c>
      <c r="AK18" s="114" t="s">
        <v>11</v>
      </c>
      <c r="AL18" s="176">
        <v>40</v>
      </c>
      <c r="AM18" s="176">
        <v>60</v>
      </c>
      <c r="AN18" s="176">
        <f t="shared" si="19"/>
        <v>100</v>
      </c>
      <c r="AO18" s="128"/>
      <c r="AP18" s="128">
        <v>0</v>
      </c>
      <c r="AQ18" s="158">
        <v>1</v>
      </c>
      <c r="AR18" s="158">
        <f t="shared" si="6"/>
        <v>1</v>
      </c>
      <c r="AS18" s="130"/>
      <c r="AT18" s="128">
        <v>0</v>
      </c>
      <c r="AU18" s="128">
        <v>0</v>
      </c>
      <c r="AV18" s="130">
        <f t="shared" si="20"/>
        <v>0</v>
      </c>
      <c r="AW18" s="114" t="s">
        <v>11</v>
      </c>
      <c r="AX18" s="128">
        <v>0</v>
      </c>
      <c r="AY18" s="128">
        <v>0</v>
      </c>
      <c r="AZ18" s="130">
        <f t="shared" si="7"/>
        <v>0</v>
      </c>
      <c r="BA18" s="130"/>
      <c r="BB18" s="159">
        <v>84</v>
      </c>
      <c r="BC18" s="159">
        <v>74</v>
      </c>
      <c r="BD18" s="158">
        <f t="shared" si="8"/>
        <v>158</v>
      </c>
      <c r="BE18" s="128"/>
      <c r="BF18" s="128">
        <v>0</v>
      </c>
      <c r="BG18" s="128">
        <v>0</v>
      </c>
      <c r="BH18" s="128">
        <f t="shared" si="9"/>
        <v>0</v>
      </c>
      <c r="BI18" s="114" t="s">
        <v>11</v>
      </c>
      <c r="BJ18" s="128">
        <v>0</v>
      </c>
      <c r="BK18" s="128">
        <v>0</v>
      </c>
      <c r="BL18" s="128">
        <f t="shared" si="21"/>
        <v>0</v>
      </c>
      <c r="BM18" s="128"/>
      <c r="BN18" s="158">
        <v>1613</v>
      </c>
      <c r="BO18" s="158">
        <v>1158</v>
      </c>
      <c r="BP18" s="158">
        <f t="shared" si="11"/>
        <v>2771</v>
      </c>
      <c r="BQ18" s="128"/>
      <c r="BR18" s="128">
        <v>0</v>
      </c>
      <c r="BS18" s="128">
        <v>0</v>
      </c>
      <c r="BT18" s="128">
        <f t="shared" si="12"/>
        <v>0</v>
      </c>
      <c r="BU18" s="114" t="s">
        <v>11</v>
      </c>
      <c r="BV18" s="158">
        <v>2</v>
      </c>
      <c r="BW18" s="158">
        <v>5</v>
      </c>
      <c r="BX18" s="158">
        <f t="shared" si="13"/>
        <v>7</v>
      </c>
      <c r="BY18" s="158"/>
      <c r="BZ18" s="158">
        <v>930</v>
      </c>
      <c r="CA18" s="158">
        <v>708</v>
      </c>
      <c r="CB18" s="158">
        <f t="shared" si="14"/>
        <v>1638</v>
      </c>
      <c r="CC18" s="158"/>
      <c r="CD18" s="128">
        <v>0</v>
      </c>
      <c r="CE18" s="128">
        <v>0</v>
      </c>
      <c r="CF18" s="128">
        <f t="shared" si="15"/>
        <v>0</v>
      </c>
      <c r="CG18" s="472"/>
      <c r="CH18" s="472"/>
      <c r="CI18" s="472"/>
      <c r="CJ18" s="472"/>
      <c r="CK18" s="472"/>
      <c r="CL18" s="472"/>
      <c r="CM18" s="472"/>
      <c r="CN18" s="472"/>
      <c r="CO18" s="472"/>
      <c r="CP18" s="472"/>
      <c r="CQ18" s="472"/>
    </row>
    <row r="19" spans="1:95" ht="23.1" customHeight="1">
      <c r="A19" s="114" t="s">
        <v>12</v>
      </c>
      <c r="B19" s="128">
        <v>0</v>
      </c>
      <c r="C19" s="128">
        <v>0</v>
      </c>
      <c r="D19" s="128">
        <f t="shared" si="0"/>
        <v>0</v>
      </c>
      <c r="E19" s="128"/>
      <c r="F19" s="128">
        <v>16</v>
      </c>
      <c r="G19" s="128">
        <v>11</v>
      </c>
      <c r="H19" s="128">
        <f t="shared" si="1"/>
        <v>27</v>
      </c>
      <c r="I19" s="128"/>
      <c r="J19" s="158">
        <v>32</v>
      </c>
      <c r="K19" s="158">
        <v>36</v>
      </c>
      <c r="L19" s="158">
        <f t="shared" si="2"/>
        <v>68</v>
      </c>
      <c r="M19" s="114" t="s">
        <v>12</v>
      </c>
      <c r="N19" s="128">
        <v>3</v>
      </c>
      <c r="O19" s="128">
        <v>0</v>
      </c>
      <c r="P19" s="128">
        <v>0</v>
      </c>
      <c r="Q19" s="128"/>
      <c r="R19" s="128">
        <v>0</v>
      </c>
      <c r="S19" s="128">
        <v>0</v>
      </c>
      <c r="T19" s="128">
        <f t="shared" si="4"/>
        <v>0</v>
      </c>
      <c r="U19" s="128"/>
      <c r="V19" s="158">
        <v>105</v>
      </c>
      <c r="W19" s="158">
        <v>46</v>
      </c>
      <c r="X19" s="158">
        <f t="shared" si="16"/>
        <v>151</v>
      </c>
      <c r="Y19" s="114" t="s">
        <v>12</v>
      </c>
      <c r="Z19" s="128">
        <v>0</v>
      </c>
      <c r="AA19" s="128">
        <v>0</v>
      </c>
      <c r="AB19" s="128">
        <f t="shared" si="5"/>
        <v>0</v>
      </c>
      <c r="AC19" s="128"/>
      <c r="AD19" s="128">
        <v>0</v>
      </c>
      <c r="AE19" s="128">
        <v>0</v>
      </c>
      <c r="AF19" s="128">
        <f t="shared" si="17"/>
        <v>0</v>
      </c>
      <c r="AG19" s="128"/>
      <c r="AH19" s="158">
        <v>7</v>
      </c>
      <c r="AI19" s="158">
        <v>9</v>
      </c>
      <c r="AJ19" s="158">
        <f t="shared" si="18"/>
        <v>16</v>
      </c>
      <c r="AK19" s="114" t="s">
        <v>12</v>
      </c>
      <c r="AL19" s="176">
        <v>0</v>
      </c>
      <c r="AM19" s="176">
        <v>0</v>
      </c>
      <c r="AN19" s="176">
        <f t="shared" si="19"/>
        <v>0</v>
      </c>
      <c r="AO19" s="128"/>
      <c r="AP19" s="128">
        <v>0</v>
      </c>
      <c r="AQ19" s="158">
        <v>0</v>
      </c>
      <c r="AR19" s="158">
        <f t="shared" si="6"/>
        <v>0</v>
      </c>
      <c r="AS19" s="128"/>
      <c r="AT19" s="128">
        <v>0</v>
      </c>
      <c r="AU19" s="128">
        <v>0</v>
      </c>
      <c r="AV19" s="128">
        <f t="shared" si="20"/>
        <v>0</v>
      </c>
      <c r="AW19" s="114" t="s">
        <v>12</v>
      </c>
      <c r="AX19" s="128">
        <v>0</v>
      </c>
      <c r="AY19" s="128">
        <v>0</v>
      </c>
      <c r="AZ19" s="128">
        <f t="shared" si="7"/>
        <v>0</v>
      </c>
      <c r="BA19" s="128"/>
      <c r="BB19" s="158">
        <v>16</v>
      </c>
      <c r="BC19" s="158">
        <v>14</v>
      </c>
      <c r="BD19" s="158">
        <f t="shared" si="8"/>
        <v>30</v>
      </c>
      <c r="BE19" s="128"/>
      <c r="BF19" s="128">
        <v>0</v>
      </c>
      <c r="BG19" s="128">
        <v>0</v>
      </c>
      <c r="BH19" s="128">
        <f t="shared" si="9"/>
        <v>0</v>
      </c>
      <c r="BI19" s="114" t="s">
        <v>12</v>
      </c>
      <c r="BJ19" s="128">
        <v>0</v>
      </c>
      <c r="BK19" s="128">
        <v>0</v>
      </c>
      <c r="BL19" s="128">
        <f t="shared" si="21"/>
        <v>0</v>
      </c>
      <c r="BM19" s="128"/>
      <c r="BN19" s="158">
        <v>252</v>
      </c>
      <c r="BO19" s="158">
        <v>186</v>
      </c>
      <c r="BP19" s="158">
        <f t="shared" si="11"/>
        <v>438</v>
      </c>
      <c r="BQ19" s="128"/>
      <c r="BR19" s="128">
        <v>0</v>
      </c>
      <c r="BS19" s="128">
        <v>0</v>
      </c>
      <c r="BT19" s="128">
        <f t="shared" si="12"/>
        <v>0</v>
      </c>
      <c r="BU19" s="114" t="s">
        <v>12</v>
      </c>
      <c r="BV19" s="158">
        <v>2</v>
      </c>
      <c r="BW19" s="158">
        <v>1</v>
      </c>
      <c r="BX19" s="158">
        <f t="shared" si="13"/>
        <v>3</v>
      </c>
      <c r="BY19" s="158"/>
      <c r="BZ19" s="158">
        <v>273</v>
      </c>
      <c r="CA19" s="158">
        <v>165</v>
      </c>
      <c r="CB19" s="158">
        <f t="shared" si="14"/>
        <v>438</v>
      </c>
      <c r="CC19" s="158"/>
      <c r="CD19" s="128">
        <v>0</v>
      </c>
      <c r="CE19" s="128">
        <v>0</v>
      </c>
      <c r="CF19" s="128">
        <f t="shared" si="15"/>
        <v>0</v>
      </c>
      <c r="CG19" s="472"/>
      <c r="CH19" s="472"/>
      <c r="CI19" s="472"/>
      <c r="CJ19" s="472"/>
      <c r="CK19" s="472"/>
      <c r="CL19" s="472"/>
      <c r="CM19" s="472"/>
      <c r="CN19" s="472"/>
      <c r="CO19" s="472"/>
      <c r="CP19" s="472"/>
      <c r="CQ19" s="472"/>
    </row>
    <row r="20" spans="1:95" ht="23.1" customHeight="1" thickBot="1">
      <c r="A20" s="115" t="s">
        <v>13</v>
      </c>
      <c r="B20" s="128">
        <v>0</v>
      </c>
      <c r="C20" s="128">
        <v>0</v>
      </c>
      <c r="D20" s="130">
        <f t="shared" si="0"/>
        <v>0</v>
      </c>
      <c r="E20" s="130"/>
      <c r="F20" s="130">
        <v>37</v>
      </c>
      <c r="G20" s="130">
        <v>23</v>
      </c>
      <c r="H20" s="130">
        <f t="shared" si="1"/>
        <v>60</v>
      </c>
      <c r="I20" s="130"/>
      <c r="J20" s="159">
        <v>3</v>
      </c>
      <c r="K20" s="159">
        <v>6</v>
      </c>
      <c r="L20" s="159">
        <f t="shared" si="2"/>
        <v>9</v>
      </c>
      <c r="M20" s="115" t="s">
        <v>13</v>
      </c>
      <c r="N20" s="130">
        <v>3</v>
      </c>
      <c r="O20" s="130">
        <v>3</v>
      </c>
      <c r="P20" s="130">
        <f t="shared" si="3"/>
        <v>6</v>
      </c>
      <c r="Q20" s="130"/>
      <c r="R20" s="130">
        <v>1</v>
      </c>
      <c r="S20" s="130">
        <v>2</v>
      </c>
      <c r="T20" s="130">
        <f t="shared" si="4"/>
        <v>3</v>
      </c>
      <c r="U20" s="130"/>
      <c r="V20" s="159">
        <v>498</v>
      </c>
      <c r="W20" s="159">
        <v>247</v>
      </c>
      <c r="X20" s="159">
        <f t="shared" si="16"/>
        <v>745</v>
      </c>
      <c r="Y20" s="115" t="s">
        <v>13</v>
      </c>
      <c r="Z20" s="130">
        <v>0</v>
      </c>
      <c r="AA20" s="130">
        <v>0</v>
      </c>
      <c r="AB20" s="130">
        <f t="shared" si="5"/>
        <v>0</v>
      </c>
      <c r="AC20" s="130"/>
      <c r="AD20" s="130">
        <v>0</v>
      </c>
      <c r="AE20" s="130">
        <v>1</v>
      </c>
      <c r="AF20" s="130">
        <f t="shared" si="17"/>
        <v>1</v>
      </c>
      <c r="AG20" s="130"/>
      <c r="AH20" s="159">
        <v>9</v>
      </c>
      <c r="AI20" s="159">
        <v>7</v>
      </c>
      <c r="AJ20" s="159">
        <f t="shared" si="18"/>
        <v>16</v>
      </c>
      <c r="AK20" s="115" t="s">
        <v>13</v>
      </c>
      <c r="AL20" s="290">
        <v>1</v>
      </c>
      <c r="AM20" s="290">
        <v>0</v>
      </c>
      <c r="AN20" s="290">
        <f t="shared" si="19"/>
        <v>1</v>
      </c>
      <c r="AO20" s="130"/>
      <c r="AP20" s="130">
        <v>0</v>
      </c>
      <c r="AQ20" s="159">
        <v>38</v>
      </c>
      <c r="AR20" s="159">
        <f t="shared" si="6"/>
        <v>38</v>
      </c>
      <c r="AS20" s="130"/>
      <c r="AT20" s="128">
        <v>0</v>
      </c>
      <c r="AU20" s="128">
        <v>0</v>
      </c>
      <c r="AV20" s="130">
        <f t="shared" si="20"/>
        <v>0</v>
      </c>
      <c r="AW20" s="115" t="s">
        <v>13</v>
      </c>
      <c r="AX20" s="128">
        <v>0</v>
      </c>
      <c r="AY20" s="128">
        <v>0</v>
      </c>
      <c r="AZ20" s="130">
        <f t="shared" si="7"/>
        <v>0</v>
      </c>
      <c r="BA20" s="129"/>
      <c r="BB20" s="172">
        <v>19</v>
      </c>
      <c r="BC20" s="159">
        <v>6</v>
      </c>
      <c r="BD20" s="159">
        <f t="shared" si="8"/>
        <v>25</v>
      </c>
      <c r="BE20" s="130"/>
      <c r="BF20" s="130">
        <v>1</v>
      </c>
      <c r="BG20" s="130">
        <v>0</v>
      </c>
      <c r="BH20" s="130">
        <f t="shared" si="9"/>
        <v>1</v>
      </c>
      <c r="BI20" s="115" t="s">
        <v>13</v>
      </c>
      <c r="BJ20" s="128">
        <v>0</v>
      </c>
      <c r="BK20" s="128">
        <v>0</v>
      </c>
      <c r="BL20" s="130">
        <f t="shared" si="21"/>
        <v>0</v>
      </c>
      <c r="BM20" s="130"/>
      <c r="BN20" s="159">
        <v>1670</v>
      </c>
      <c r="BO20" s="159">
        <v>1296</v>
      </c>
      <c r="BP20" s="159">
        <f t="shared" si="11"/>
        <v>2966</v>
      </c>
      <c r="BQ20" s="130"/>
      <c r="BR20" s="128">
        <v>0</v>
      </c>
      <c r="BS20" s="128">
        <v>0</v>
      </c>
      <c r="BT20" s="130">
        <f t="shared" si="12"/>
        <v>0</v>
      </c>
      <c r="BU20" s="115" t="s">
        <v>13</v>
      </c>
      <c r="BV20" s="159">
        <v>0</v>
      </c>
      <c r="BW20" s="159">
        <v>0</v>
      </c>
      <c r="BX20" s="159">
        <f t="shared" si="13"/>
        <v>0</v>
      </c>
      <c r="BY20" s="159"/>
      <c r="BZ20" s="159">
        <v>1521</v>
      </c>
      <c r="CA20" s="159">
        <v>1049</v>
      </c>
      <c r="CB20" s="175">
        <f t="shared" si="14"/>
        <v>2570</v>
      </c>
      <c r="CC20" s="175"/>
      <c r="CD20" s="130">
        <v>0</v>
      </c>
      <c r="CE20" s="130">
        <v>0</v>
      </c>
      <c r="CF20" s="130">
        <f t="shared" si="15"/>
        <v>0</v>
      </c>
      <c r="CG20" s="472"/>
      <c r="CH20" s="472"/>
      <c r="CI20" s="472"/>
      <c r="CJ20" s="472"/>
      <c r="CK20" s="472"/>
      <c r="CL20" s="472"/>
      <c r="CM20" s="472"/>
      <c r="CN20" s="472"/>
      <c r="CO20" s="472"/>
      <c r="CP20" s="472"/>
      <c r="CQ20" s="472"/>
    </row>
    <row r="21" spans="1:95" s="304" customFormat="1" ht="23.1" customHeight="1" thickTop="1" thickBot="1">
      <c r="A21" s="316" t="s">
        <v>112</v>
      </c>
      <c r="B21" s="142">
        <f>SUM(B5:B20)</f>
        <v>0</v>
      </c>
      <c r="C21" s="142">
        <f>SUM(C5:C20)</f>
        <v>0</v>
      </c>
      <c r="D21" s="142">
        <f t="shared" si="0"/>
        <v>0</v>
      </c>
      <c r="E21" s="142"/>
      <c r="F21" s="142">
        <f>SUM(F5:F20)</f>
        <v>488</v>
      </c>
      <c r="G21" s="142">
        <f>SUM(G5:G20)</f>
        <v>341</v>
      </c>
      <c r="H21" s="142">
        <f t="shared" si="1"/>
        <v>829</v>
      </c>
      <c r="I21" s="142"/>
      <c r="J21" s="174">
        <f>SUM(J5:J20)</f>
        <v>446</v>
      </c>
      <c r="K21" s="174">
        <f>SUM(K5:K20)</f>
        <v>495</v>
      </c>
      <c r="L21" s="174">
        <f t="shared" si="2"/>
        <v>941</v>
      </c>
      <c r="M21" s="316" t="s">
        <v>112</v>
      </c>
      <c r="N21" s="142">
        <f>SUM(N5:N20)</f>
        <v>139</v>
      </c>
      <c r="O21" s="142">
        <f>SUM(O5:O20)</f>
        <v>117</v>
      </c>
      <c r="P21" s="174">
        <f t="shared" si="3"/>
        <v>256</v>
      </c>
      <c r="Q21" s="142"/>
      <c r="R21" s="142">
        <f>SUM(R5:R20)</f>
        <v>4</v>
      </c>
      <c r="S21" s="142">
        <f>SUM(S5:S20)</f>
        <v>3</v>
      </c>
      <c r="T21" s="142">
        <f t="shared" si="4"/>
        <v>7</v>
      </c>
      <c r="U21" s="142"/>
      <c r="V21" s="174">
        <f>SUM(V5:V20)</f>
        <v>9941</v>
      </c>
      <c r="W21" s="174">
        <f>SUM(W5:W20)</f>
        <v>6882</v>
      </c>
      <c r="X21" s="174">
        <f t="shared" si="16"/>
        <v>16823</v>
      </c>
      <c r="Y21" s="316" t="s">
        <v>112</v>
      </c>
      <c r="Z21" s="142">
        <f>SUM(Z5:Z20)</f>
        <v>1</v>
      </c>
      <c r="AA21" s="142">
        <f>SUM(AA5:AA20)</f>
        <v>2</v>
      </c>
      <c r="AB21" s="142">
        <f t="shared" si="5"/>
        <v>3</v>
      </c>
      <c r="AC21" s="142"/>
      <c r="AD21" s="142">
        <f>SUM(AD5:AD20)</f>
        <v>8</v>
      </c>
      <c r="AE21" s="142">
        <f>SUM(AE5:AE20)</f>
        <v>5</v>
      </c>
      <c r="AF21" s="142">
        <f t="shared" si="17"/>
        <v>13</v>
      </c>
      <c r="AG21" s="142"/>
      <c r="AH21" s="174">
        <f>SUM(AH5:AH20)</f>
        <v>110</v>
      </c>
      <c r="AI21" s="174">
        <f>SUM(AI5:AI20)</f>
        <v>261</v>
      </c>
      <c r="AJ21" s="174">
        <f t="shared" si="18"/>
        <v>371</v>
      </c>
      <c r="AK21" s="316" t="s">
        <v>112</v>
      </c>
      <c r="AL21" s="177">
        <f>SUM(AL5:AL20)</f>
        <v>298</v>
      </c>
      <c r="AM21" s="177">
        <f>SUM(AM5:AM20)</f>
        <v>324</v>
      </c>
      <c r="AN21" s="177">
        <f t="shared" si="19"/>
        <v>622</v>
      </c>
      <c r="AO21" s="142"/>
      <c r="AP21" s="142">
        <f>SUM(AP5:AP20)</f>
        <v>0</v>
      </c>
      <c r="AQ21" s="174">
        <f>SUM(AQ5:AQ20)</f>
        <v>74</v>
      </c>
      <c r="AR21" s="174">
        <f t="shared" si="6"/>
        <v>74</v>
      </c>
      <c r="AS21" s="142"/>
      <c r="AT21" s="142">
        <f>SUM(AT5:AT20)</f>
        <v>0</v>
      </c>
      <c r="AU21" s="142">
        <f>SUM(AU5:AU20)</f>
        <v>0</v>
      </c>
      <c r="AV21" s="142">
        <f t="shared" si="20"/>
        <v>0</v>
      </c>
      <c r="AW21" s="316" t="s">
        <v>112</v>
      </c>
      <c r="AX21" s="142">
        <f>SUM(AX5:AX20)</f>
        <v>0</v>
      </c>
      <c r="AY21" s="142">
        <f>SUM(AY5:AY20)</f>
        <v>0</v>
      </c>
      <c r="AZ21" s="142">
        <f t="shared" si="7"/>
        <v>0</v>
      </c>
      <c r="BA21" s="142"/>
      <c r="BB21" s="174">
        <f>SUM(BB5:BB20)</f>
        <v>161</v>
      </c>
      <c r="BC21" s="174">
        <f>SUM(BC5:BC20)</f>
        <v>127</v>
      </c>
      <c r="BD21" s="174">
        <f t="shared" si="8"/>
        <v>288</v>
      </c>
      <c r="BE21" s="142"/>
      <c r="BF21" s="317">
        <f>SUM(BF5:BF20)</f>
        <v>10</v>
      </c>
      <c r="BG21" s="317">
        <f>SUM(BG5:BG20)</f>
        <v>1</v>
      </c>
      <c r="BH21" s="317">
        <f t="shared" si="9"/>
        <v>11</v>
      </c>
      <c r="BI21" s="316" t="s">
        <v>112</v>
      </c>
      <c r="BJ21" s="142">
        <f>SUM(BJ5:BJ20)</f>
        <v>1</v>
      </c>
      <c r="BK21" s="142">
        <f>SUM(BK5:BK20)</f>
        <v>1</v>
      </c>
      <c r="BL21" s="142">
        <f t="shared" si="21"/>
        <v>2</v>
      </c>
      <c r="BM21" s="142"/>
      <c r="BN21" s="174">
        <f>SUM(BN5:BN20)</f>
        <v>23316</v>
      </c>
      <c r="BO21" s="174">
        <f>SUM(BO5:BO20)</f>
        <v>17791</v>
      </c>
      <c r="BP21" s="174">
        <f t="shared" si="11"/>
        <v>41107</v>
      </c>
      <c r="BQ21" s="142"/>
      <c r="BR21" s="142">
        <f>SUM(BR5:BR20)</f>
        <v>8</v>
      </c>
      <c r="BS21" s="142">
        <f>SUM(BS5:BS20)</f>
        <v>0</v>
      </c>
      <c r="BT21" s="142">
        <f t="shared" si="12"/>
        <v>8</v>
      </c>
      <c r="BU21" s="316" t="s">
        <v>112</v>
      </c>
      <c r="BV21" s="174">
        <f>SUM(BV5:BV20)</f>
        <v>144</v>
      </c>
      <c r="BW21" s="174">
        <f>SUM(BW5:BW20)</f>
        <v>186</v>
      </c>
      <c r="BX21" s="174">
        <f t="shared" si="13"/>
        <v>330</v>
      </c>
      <c r="BY21" s="174"/>
      <c r="BZ21" s="174">
        <f>SUM(BZ5:BZ20)</f>
        <v>16662</v>
      </c>
      <c r="CA21" s="174">
        <f>SUM(CA5:CA20)</f>
        <v>11898</v>
      </c>
      <c r="CB21" s="174">
        <f t="shared" si="14"/>
        <v>28560</v>
      </c>
      <c r="CC21" s="174"/>
      <c r="CD21" s="174">
        <f>SUM(CD5:CD20)</f>
        <v>2</v>
      </c>
      <c r="CE21" s="174">
        <f>SUM(CE5:CE20)</f>
        <v>1</v>
      </c>
      <c r="CF21" s="174">
        <f t="shared" si="15"/>
        <v>3</v>
      </c>
      <c r="CG21" s="472"/>
      <c r="CH21" s="472"/>
      <c r="CI21" s="472"/>
      <c r="CJ21" s="472"/>
      <c r="CK21" s="472"/>
      <c r="CL21" s="472"/>
      <c r="CM21" s="472"/>
      <c r="CN21" s="472"/>
      <c r="CO21" s="472"/>
      <c r="CP21" s="472"/>
      <c r="CQ21" s="472"/>
    </row>
    <row r="22" spans="1:95" s="533" customFormat="1" ht="23.1" customHeight="1" thickTop="1" thickBot="1">
      <c r="A22" s="531" t="s">
        <v>110</v>
      </c>
      <c r="B22" s="534"/>
      <c r="C22" s="534"/>
      <c r="D22" s="534"/>
      <c r="E22" s="534"/>
      <c r="F22" s="531"/>
      <c r="G22" s="534"/>
      <c r="H22" s="534"/>
      <c r="I22" s="534"/>
      <c r="J22" s="532"/>
      <c r="K22" s="532"/>
      <c r="L22" s="532"/>
      <c r="M22" s="531" t="s">
        <v>110</v>
      </c>
      <c r="N22" s="534"/>
      <c r="O22" s="534"/>
      <c r="P22" s="534"/>
      <c r="Q22" s="534"/>
      <c r="R22" s="534"/>
      <c r="S22" s="534"/>
      <c r="T22" s="534"/>
      <c r="U22" s="534"/>
      <c r="V22" s="532"/>
      <c r="W22" s="532"/>
      <c r="X22" s="532"/>
      <c r="Y22" s="531" t="s">
        <v>110</v>
      </c>
      <c r="Z22" s="534"/>
      <c r="AA22" s="534"/>
      <c r="AB22" s="534"/>
      <c r="AC22" s="534"/>
      <c r="AD22" s="534"/>
      <c r="AE22" s="534"/>
      <c r="AF22" s="534"/>
      <c r="AG22" s="534"/>
      <c r="AH22" s="532"/>
      <c r="AI22" s="532"/>
      <c r="AJ22" s="532"/>
      <c r="AK22" s="531" t="s">
        <v>110</v>
      </c>
      <c r="AL22" s="532"/>
      <c r="AM22" s="532"/>
      <c r="AN22" s="532"/>
      <c r="AO22" s="534"/>
      <c r="AP22" s="534"/>
      <c r="AQ22" s="532"/>
      <c r="AR22" s="532"/>
      <c r="AS22" s="534"/>
      <c r="AT22" s="534"/>
      <c r="AU22" s="534"/>
      <c r="AV22" s="534"/>
      <c r="AW22" s="531" t="s">
        <v>110</v>
      </c>
      <c r="AX22" s="531"/>
      <c r="AY22" s="534"/>
      <c r="AZ22" s="534"/>
      <c r="BA22" s="534"/>
      <c r="BB22" s="532"/>
      <c r="BC22" s="532"/>
      <c r="BD22" s="532"/>
      <c r="BE22" s="534"/>
      <c r="BF22" s="534"/>
      <c r="BG22" s="534"/>
      <c r="BH22" s="534"/>
      <c r="BI22" s="531" t="s">
        <v>110</v>
      </c>
      <c r="BJ22" s="534"/>
      <c r="BK22" s="534"/>
      <c r="BL22" s="534"/>
      <c r="BM22" s="534"/>
      <c r="BN22" s="532"/>
      <c r="BO22" s="532"/>
      <c r="BP22" s="532"/>
      <c r="BQ22" s="534"/>
      <c r="BR22" s="534"/>
      <c r="BS22" s="534"/>
      <c r="BT22" s="534"/>
      <c r="BU22" s="531" t="s">
        <v>110</v>
      </c>
      <c r="BV22" s="532"/>
      <c r="BW22" s="532"/>
      <c r="BX22" s="532"/>
      <c r="BY22" s="532"/>
      <c r="BZ22" s="532"/>
      <c r="CA22" s="532"/>
      <c r="CB22" s="532"/>
      <c r="CC22" s="532"/>
      <c r="CD22" s="538"/>
      <c r="CE22" s="534"/>
      <c r="CF22" s="534"/>
      <c r="CG22" s="539"/>
      <c r="CH22" s="539"/>
      <c r="CI22" s="539"/>
      <c r="CJ22" s="539"/>
      <c r="CK22" s="539"/>
      <c r="CL22" s="539"/>
      <c r="CM22" s="539"/>
      <c r="CN22" s="539"/>
      <c r="CO22" s="539"/>
      <c r="CP22" s="539"/>
      <c r="CQ22" s="539"/>
    </row>
    <row r="23" spans="1:95" ht="23.1" customHeight="1" thickTop="1">
      <c r="A23" s="114" t="s">
        <v>14</v>
      </c>
      <c r="B23" s="128">
        <v>0</v>
      </c>
      <c r="C23" s="128">
        <v>0</v>
      </c>
      <c r="D23" s="128">
        <f>SUM(B23:C23)</f>
        <v>0</v>
      </c>
      <c r="E23" s="128"/>
      <c r="F23" s="128">
        <v>14</v>
      </c>
      <c r="G23" s="128">
        <v>4</v>
      </c>
      <c r="H23" s="128">
        <f>SUM(F23:G23)</f>
        <v>18</v>
      </c>
      <c r="I23" s="128"/>
      <c r="J23" s="158">
        <v>7</v>
      </c>
      <c r="K23" s="158">
        <v>15</v>
      </c>
      <c r="L23" s="158">
        <f>SUM(J23:K23)</f>
        <v>22</v>
      </c>
      <c r="M23" s="114" t="s">
        <v>14</v>
      </c>
      <c r="N23" s="128">
        <v>99</v>
      </c>
      <c r="O23" s="128">
        <v>103</v>
      </c>
      <c r="P23" s="128">
        <f>SUM(N23:O23)</f>
        <v>202</v>
      </c>
      <c r="Q23" s="128"/>
      <c r="R23" s="128">
        <v>0</v>
      </c>
      <c r="S23" s="128">
        <v>0</v>
      </c>
      <c r="T23" s="127">
        <f>SUM(R23:S23)</f>
        <v>0</v>
      </c>
      <c r="U23" s="127"/>
      <c r="V23" s="167">
        <v>186</v>
      </c>
      <c r="W23" s="158">
        <v>173</v>
      </c>
      <c r="X23" s="158">
        <f>SUM(V23:W23)</f>
        <v>359</v>
      </c>
      <c r="Y23" s="114" t="s">
        <v>14</v>
      </c>
      <c r="Z23" s="128">
        <v>0</v>
      </c>
      <c r="AA23" s="128">
        <v>0</v>
      </c>
      <c r="AB23" s="128">
        <f>SUM(Z23:AA23)</f>
        <v>0</v>
      </c>
      <c r="AC23" s="128"/>
      <c r="AD23" s="128">
        <v>0</v>
      </c>
      <c r="AE23" s="128">
        <v>0</v>
      </c>
      <c r="AF23" s="128">
        <f>SUM(AD23:AE23)</f>
        <v>0</v>
      </c>
      <c r="AG23" s="128"/>
      <c r="AH23" s="158">
        <v>3</v>
      </c>
      <c r="AI23" s="158">
        <v>1</v>
      </c>
      <c r="AJ23" s="158">
        <f>SUM(AH23:AI23)</f>
        <v>4</v>
      </c>
      <c r="AK23" s="114" t="s">
        <v>14</v>
      </c>
      <c r="AL23" s="158">
        <v>0</v>
      </c>
      <c r="AM23" s="158">
        <v>0</v>
      </c>
      <c r="AN23" s="158">
        <f>SUM(AL23:AM23)</f>
        <v>0</v>
      </c>
      <c r="AO23" s="128"/>
      <c r="AP23" s="128">
        <v>0</v>
      </c>
      <c r="AQ23" s="158">
        <v>0</v>
      </c>
      <c r="AR23" s="158">
        <f>SUM(AP23:AQ23)</f>
        <v>0</v>
      </c>
      <c r="AS23" s="128"/>
      <c r="AT23" s="128">
        <v>0</v>
      </c>
      <c r="AU23" s="128">
        <v>0</v>
      </c>
      <c r="AV23" s="128">
        <f>SUM(AT23:AU23)</f>
        <v>0</v>
      </c>
      <c r="AW23" s="114" t="s">
        <v>14</v>
      </c>
      <c r="AX23" s="128">
        <v>0</v>
      </c>
      <c r="AY23" s="128">
        <v>0</v>
      </c>
      <c r="AZ23" s="128">
        <f>SUM(AX23:AY23)</f>
        <v>0</v>
      </c>
      <c r="BA23" s="128"/>
      <c r="BB23" s="158">
        <v>0</v>
      </c>
      <c r="BC23" s="158">
        <v>0</v>
      </c>
      <c r="BD23" s="158">
        <f>SUM(BB23:BC23)</f>
        <v>0</v>
      </c>
      <c r="BE23" s="128"/>
      <c r="BF23" s="128">
        <v>0</v>
      </c>
      <c r="BG23" s="128">
        <v>0</v>
      </c>
      <c r="BH23" s="128">
        <f>SUM(BF23:BG23)</f>
        <v>0</v>
      </c>
      <c r="BI23" s="114" t="s">
        <v>14</v>
      </c>
      <c r="BJ23" s="128">
        <v>0</v>
      </c>
      <c r="BK23" s="128">
        <v>0</v>
      </c>
      <c r="BL23" s="128">
        <f>SUM(BJ23:BK23)</f>
        <v>0</v>
      </c>
      <c r="BM23" s="128"/>
      <c r="BN23" s="158">
        <v>1245</v>
      </c>
      <c r="BO23" s="158">
        <v>1199</v>
      </c>
      <c r="BP23" s="158">
        <f>SUM(BN23:BO23)</f>
        <v>2444</v>
      </c>
      <c r="BQ23" s="128"/>
      <c r="BR23" s="128">
        <v>0</v>
      </c>
      <c r="BS23" s="128">
        <v>0</v>
      </c>
      <c r="BT23" s="128">
        <f>SUM(BR23:BS23)</f>
        <v>0</v>
      </c>
      <c r="BU23" s="114" t="s">
        <v>14</v>
      </c>
      <c r="BV23" s="158">
        <v>6</v>
      </c>
      <c r="BW23" s="158">
        <v>9</v>
      </c>
      <c r="BX23" s="158">
        <f>SUM(BV23:BW23)</f>
        <v>15</v>
      </c>
      <c r="BY23" s="167"/>
      <c r="BZ23" s="168">
        <v>446</v>
      </c>
      <c r="CA23" s="168">
        <v>373</v>
      </c>
      <c r="CB23" s="168">
        <f>SUM(BZ23:CA23)</f>
        <v>819</v>
      </c>
      <c r="CC23" s="175"/>
      <c r="CD23" s="133">
        <v>0</v>
      </c>
      <c r="CE23" s="133">
        <v>0</v>
      </c>
      <c r="CF23" s="137">
        <f>SUM(CD23:CE23)</f>
        <v>0</v>
      </c>
      <c r="CG23" s="472"/>
      <c r="CH23" s="472"/>
      <c r="CI23" s="472"/>
      <c r="CJ23" s="472"/>
      <c r="CK23" s="472"/>
      <c r="CL23" s="472"/>
      <c r="CM23" s="472"/>
      <c r="CN23" s="472"/>
      <c r="CO23" s="472"/>
      <c r="CP23" s="472"/>
      <c r="CQ23" s="472"/>
    </row>
    <row r="24" spans="1:95" ht="23.1" customHeight="1">
      <c r="A24" s="119" t="s">
        <v>17</v>
      </c>
      <c r="B24" s="128">
        <v>0</v>
      </c>
      <c r="C24" s="128">
        <v>0</v>
      </c>
      <c r="D24" s="130">
        <f>SUM(B24:C24)</f>
        <v>0</v>
      </c>
      <c r="E24" s="130"/>
      <c r="F24" s="130">
        <v>42</v>
      </c>
      <c r="G24" s="130">
        <v>26</v>
      </c>
      <c r="H24" s="130">
        <f>SUM(F24:G24)</f>
        <v>68</v>
      </c>
      <c r="I24" s="130"/>
      <c r="J24" s="159">
        <v>7</v>
      </c>
      <c r="K24" s="159">
        <v>8</v>
      </c>
      <c r="L24" s="159">
        <f>SUM(J24:K24)</f>
        <v>15</v>
      </c>
      <c r="M24" s="119" t="s">
        <v>17</v>
      </c>
      <c r="N24" s="130">
        <v>7</v>
      </c>
      <c r="O24" s="130">
        <v>4</v>
      </c>
      <c r="P24" s="130">
        <f>SUM(N24:O24)</f>
        <v>11</v>
      </c>
      <c r="Q24" s="130"/>
      <c r="R24" s="130">
        <v>0</v>
      </c>
      <c r="S24" s="130">
        <v>0</v>
      </c>
      <c r="T24" s="130">
        <f>SUM(R24:S24)</f>
        <v>0</v>
      </c>
      <c r="U24" s="130"/>
      <c r="V24" s="159">
        <v>37</v>
      </c>
      <c r="W24" s="159">
        <v>23</v>
      </c>
      <c r="X24" s="159">
        <f>SUM(V24:W24)</f>
        <v>60</v>
      </c>
      <c r="Y24" s="119" t="s">
        <v>17</v>
      </c>
      <c r="Z24" s="130">
        <v>0</v>
      </c>
      <c r="AA24" s="130">
        <v>0</v>
      </c>
      <c r="AB24" s="130">
        <f>SUM(Z24:AA24)</f>
        <v>0</v>
      </c>
      <c r="AC24" s="130"/>
      <c r="AD24" s="130">
        <v>1</v>
      </c>
      <c r="AE24" s="130">
        <v>0</v>
      </c>
      <c r="AF24" s="130">
        <f>SUM(AD24:AE24)</f>
        <v>1</v>
      </c>
      <c r="AG24" s="130"/>
      <c r="AH24" s="159">
        <v>0</v>
      </c>
      <c r="AI24" s="159">
        <v>0</v>
      </c>
      <c r="AJ24" s="159">
        <f>SUM(AH24:AI24)</f>
        <v>0</v>
      </c>
      <c r="AK24" s="119" t="s">
        <v>17</v>
      </c>
      <c r="AL24" s="159">
        <v>25</v>
      </c>
      <c r="AM24" s="159">
        <v>32</v>
      </c>
      <c r="AN24" s="159">
        <f>SUM(AL24:AM24)</f>
        <v>57</v>
      </c>
      <c r="AO24" s="130"/>
      <c r="AP24" s="130">
        <v>0</v>
      </c>
      <c r="AQ24" s="159">
        <v>0</v>
      </c>
      <c r="AR24" s="159">
        <f>SUM(AP24:AQ24)</f>
        <v>0</v>
      </c>
      <c r="AS24" s="130"/>
      <c r="AT24" s="130">
        <v>0</v>
      </c>
      <c r="AU24" s="130">
        <v>0</v>
      </c>
      <c r="AV24" s="130">
        <f>SUM(AT24:AU24)</f>
        <v>0</v>
      </c>
      <c r="AW24" s="119" t="s">
        <v>17</v>
      </c>
      <c r="AX24" s="130">
        <v>0</v>
      </c>
      <c r="AY24" s="130">
        <v>0</v>
      </c>
      <c r="AZ24" s="130">
        <f>SUM(AX24:AY24)</f>
        <v>0</v>
      </c>
      <c r="BA24" s="130"/>
      <c r="BB24" s="159">
        <v>0</v>
      </c>
      <c r="BC24" s="159">
        <v>0</v>
      </c>
      <c r="BD24" s="159">
        <f>SUM(BB24:BC24)</f>
        <v>0</v>
      </c>
      <c r="BE24" s="130"/>
      <c r="BF24" s="130">
        <v>0</v>
      </c>
      <c r="BG24" s="130">
        <v>0</v>
      </c>
      <c r="BH24" s="130">
        <f>SUM(BF24:BG24)</f>
        <v>0</v>
      </c>
      <c r="BI24" s="119" t="s">
        <v>17</v>
      </c>
      <c r="BJ24" s="128">
        <v>0</v>
      </c>
      <c r="BK24" s="128">
        <v>0</v>
      </c>
      <c r="BL24" s="130">
        <f>SUM(BJ24:BK24)</f>
        <v>0</v>
      </c>
      <c r="BM24" s="130"/>
      <c r="BN24" s="159">
        <v>709</v>
      </c>
      <c r="BO24" s="159">
        <v>706</v>
      </c>
      <c r="BP24" s="159">
        <f>SUM(BN24:BO24)</f>
        <v>1415</v>
      </c>
      <c r="BQ24" s="130"/>
      <c r="BR24" s="128">
        <v>0</v>
      </c>
      <c r="BS24" s="128">
        <v>0</v>
      </c>
      <c r="BT24" s="130">
        <f>SUM(BR24:BS24)</f>
        <v>0</v>
      </c>
      <c r="BU24" s="119" t="s">
        <v>17</v>
      </c>
      <c r="BV24" s="159">
        <v>111</v>
      </c>
      <c r="BW24" s="159">
        <v>169</v>
      </c>
      <c r="BX24" s="159">
        <f>SUM(BV24:BW24)</f>
        <v>280</v>
      </c>
      <c r="BY24" s="172"/>
      <c r="BZ24" s="167">
        <v>567</v>
      </c>
      <c r="CA24" s="167">
        <v>487</v>
      </c>
      <c r="CB24" s="167">
        <f>SUM(BZ24:CA24)</f>
        <v>1054</v>
      </c>
      <c r="CC24" s="158"/>
      <c r="CD24" s="128">
        <v>0</v>
      </c>
      <c r="CE24" s="128">
        <v>0</v>
      </c>
      <c r="CF24" s="127">
        <f>SUM(CD24:CE24)</f>
        <v>0</v>
      </c>
      <c r="CG24" s="472"/>
      <c r="CH24" s="472"/>
      <c r="CI24" s="472"/>
      <c r="CJ24" s="472"/>
      <c r="CK24" s="472"/>
      <c r="CL24" s="472"/>
      <c r="CM24" s="472"/>
      <c r="CN24" s="472"/>
      <c r="CO24" s="472"/>
      <c r="CP24" s="472"/>
      <c r="CQ24" s="472"/>
    </row>
    <row r="25" spans="1:95" ht="23.1" customHeight="1" thickBot="1">
      <c r="A25" s="163" t="s">
        <v>40</v>
      </c>
      <c r="B25" s="128">
        <v>0</v>
      </c>
      <c r="C25" s="128">
        <v>0</v>
      </c>
      <c r="D25" s="130">
        <f>SUM(B25:C25)</f>
        <v>0</v>
      </c>
      <c r="E25" s="130"/>
      <c r="F25" s="130">
        <v>22</v>
      </c>
      <c r="G25" s="130">
        <v>22</v>
      </c>
      <c r="H25" s="130">
        <f>SUM(F25:G25)</f>
        <v>44</v>
      </c>
      <c r="I25" s="130"/>
      <c r="J25" s="159">
        <v>0</v>
      </c>
      <c r="K25" s="159">
        <v>0</v>
      </c>
      <c r="L25" s="159">
        <f>SUM(J25:K25)</f>
        <v>0</v>
      </c>
      <c r="M25" s="163" t="s">
        <v>40</v>
      </c>
      <c r="N25" s="130">
        <v>10</v>
      </c>
      <c r="O25" s="130">
        <v>10</v>
      </c>
      <c r="P25" s="130">
        <f>SUM(N25:O25)</f>
        <v>20</v>
      </c>
      <c r="Q25" s="130"/>
      <c r="R25" s="130">
        <v>0</v>
      </c>
      <c r="S25" s="130">
        <v>0</v>
      </c>
      <c r="T25" s="130">
        <f>SUM(R25:S25)</f>
        <v>0</v>
      </c>
      <c r="U25" s="130"/>
      <c r="V25" s="159">
        <v>45</v>
      </c>
      <c r="W25" s="159">
        <v>47</v>
      </c>
      <c r="X25" s="159">
        <f>SUM(V25:W25)</f>
        <v>92</v>
      </c>
      <c r="Y25" s="163" t="s">
        <v>40</v>
      </c>
      <c r="Z25" s="130">
        <v>0</v>
      </c>
      <c r="AA25" s="130">
        <v>0</v>
      </c>
      <c r="AB25" s="130">
        <f>SUM(Z25:AA25)</f>
        <v>0</v>
      </c>
      <c r="AC25" s="130"/>
      <c r="AD25" s="130">
        <v>0</v>
      </c>
      <c r="AE25" s="130">
        <v>0</v>
      </c>
      <c r="AF25" s="130">
        <f>SUM(AD25:AE25)</f>
        <v>0</v>
      </c>
      <c r="AG25" s="130"/>
      <c r="AH25" s="159">
        <v>1</v>
      </c>
      <c r="AI25" s="159">
        <v>0</v>
      </c>
      <c r="AJ25" s="159">
        <f>SUM(AH25:AI25)</f>
        <v>1</v>
      </c>
      <c r="AK25" s="163" t="s">
        <v>40</v>
      </c>
      <c r="AL25" s="159">
        <v>0</v>
      </c>
      <c r="AM25" s="159">
        <v>0</v>
      </c>
      <c r="AN25" s="159">
        <f>SUM(AL25:AM25)</f>
        <v>0</v>
      </c>
      <c r="AO25" s="130"/>
      <c r="AP25" s="130">
        <v>0</v>
      </c>
      <c r="AQ25" s="159">
        <v>1</v>
      </c>
      <c r="AR25" s="159">
        <f>SUM(AP25:AQ25)</f>
        <v>1</v>
      </c>
      <c r="AS25" s="130"/>
      <c r="AT25" s="130">
        <v>0</v>
      </c>
      <c r="AU25" s="130">
        <v>0</v>
      </c>
      <c r="AV25" s="130">
        <f>SUM(AT25:AU25)</f>
        <v>0</v>
      </c>
      <c r="AW25" s="163" t="s">
        <v>40</v>
      </c>
      <c r="AX25" s="130">
        <v>0</v>
      </c>
      <c r="AY25" s="130">
        <v>0</v>
      </c>
      <c r="AZ25" s="130">
        <f>SUM(AX25:AY25)</f>
        <v>0</v>
      </c>
      <c r="BA25" s="130"/>
      <c r="BB25" s="159">
        <v>0</v>
      </c>
      <c r="BC25" s="159">
        <v>0</v>
      </c>
      <c r="BD25" s="159">
        <f>SUM(BB25:BC25)</f>
        <v>0</v>
      </c>
      <c r="BE25" s="130"/>
      <c r="BF25" s="130">
        <v>0</v>
      </c>
      <c r="BG25" s="130">
        <v>0</v>
      </c>
      <c r="BH25" s="130">
        <f>SUM(BF25:BG25)</f>
        <v>0</v>
      </c>
      <c r="BI25" s="163" t="s">
        <v>40</v>
      </c>
      <c r="BJ25" s="130">
        <v>0</v>
      </c>
      <c r="BK25" s="130">
        <v>0</v>
      </c>
      <c r="BL25" s="130">
        <f>SUM(BJ25:BK25)</f>
        <v>0</v>
      </c>
      <c r="BM25" s="130"/>
      <c r="BN25" s="159">
        <v>238</v>
      </c>
      <c r="BO25" s="159">
        <v>253</v>
      </c>
      <c r="BP25" s="159">
        <f>SUM(BN25:BO25)</f>
        <v>491</v>
      </c>
      <c r="BQ25" s="130"/>
      <c r="BR25" s="130">
        <v>1</v>
      </c>
      <c r="BS25" s="130">
        <v>1</v>
      </c>
      <c r="BT25" s="130">
        <f>SUM(BR25:BS25)</f>
        <v>2</v>
      </c>
      <c r="BU25" s="163" t="s">
        <v>40</v>
      </c>
      <c r="BV25" s="159">
        <v>68</v>
      </c>
      <c r="BW25" s="159">
        <v>105</v>
      </c>
      <c r="BX25" s="159">
        <f>SUM(BV25:BW25)</f>
        <v>173</v>
      </c>
      <c r="BY25" s="159"/>
      <c r="BZ25" s="159">
        <v>325</v>
      </c>
      <c r="CA25" s="172">
        <v>234</v>
      </c>
      <c r="CB25" s="159">
        <f>SUM(BZ25:CA25)</f>
        <v>559</v>
      </c>
      <c r="CC25" s="172"/>
      <c r="CD25" s="130">
        <v>0</v>
      </c>
      <c r="CE25" s="130">
        <v>0</v>
      </c>
      <c r="CF25" s="130">
        <f>SUM(CD25:CE25)</f>
        <v>0</v>
      </c>
      <c r="CG25" s="472"/>
      <c r="CH25" s="472"/>
      <c r="CI25" s="472"/>
      <c r="CJ25" s="472"/>
      <c r="CK25" s="472"/>
      <c r="CL25" s="472"/>
      <c r="CM25" s="472"/>
      <c r="CN25" s="472"/>
      <c r="CO25" s="472"/>
      <c r="CP25" s="472"/>
      <c r="CQ25" s="472"/>
    </row>
    <row r="26" spans="1:95" s="304" customFormat="1" ht="23.1" customHeight="1" thickTop="1" thickBot="1">
      <c r="A26" s="316" t="s">
        <v>112</v>
      </c>
      <c r="B26" s="142">
        <f>SUM(B23:B25)</f>
        <v>0</v>
      </c>
      <c r="C26" s="142">
        <f>SUM(C23:C25)</f>
        <v>0</v>
      </c>
      <c r="D26" s="142">
        <f>SUM(B26:C26)</f>
        <v>0</v>
      </c>
      <c r="E26" s="142"/>
      <c r="F26" s="142">
        <f>SUM(F23:F25)</f>
        <v>78</v>
      </c>
      <c r="G26" s="142">
        <f>SUM(G23:G25)</f>
        <v>52</v>
      </c>
      <c r="H26" s="142">
        <f>SUM(F26:G26)</f>
        <v>130</v>
      </c>
      <c r="I26" s="142"/>
      <c r="J26" s="174">
        <f>SUM(J23:J25)</f>
        <v>14</v>
      </c>
      <c r="K26" s="174">
        <f>SUM(K23:K25)</f>
        <v>23</v>
      </c>
      <c r="L26" s="174">
        <f>SUM(J26:K26)</f>
        <v>37</v>
      </c>
      <c r="M26" s="316" t="s">
        <v>112</v>
      </c>
      <c r="N26" s="142">
        <f>SUM(N23:N25)</f>
        <v>116</v>
      </c>
      <c r="O26" s="142">
        <f>SUM(O23:O25)</f>
        <v>117</v>
      </c>
      <c r="P26" s="142">
        <f>SUM(N26:O26)</f>
        <v>233</v>
      </c>
      <c r="Q26" s="142"/>
      <c r="R26" s="142">
        <f>SUM(R23:R25)</f>
        <v>0</v>
      </c>
      <c r="S26" s="142">
        <f>SUM(S23:S25)</f>
        <v>0</v>
      </c>
      <c r="T26" s="142">
        <f>SUM(R26:S26)</f>
        <v>0</v>
      </c>
      <c r="U26" s="142"/>
      <c r="V26" s="174">
        <f>SUM(V23:V25)</f>
        <v>268</v>
      </c>
      <c r="W26" s="174">
        <f>SUM(W23:W25)</f>
        <v>243</v>
      </c>
      <c r="X26" s="174">
        <f>SUM(V26:W26)</f>
        <v>511</v>
      </c>
      <c r="Y26" s="316" t="s">
        <v>112</v>
      </c>
      <c r="Z26" s="142">
        <f>SUM(Z23:Z25)</f>
        <v>0</v>
      </c>
      <c r="AA26" s="142">
        <f>SUM(AA23:AA25)</f>
        <v>0</v>
      </c>
      <c r="AB26" s="142">
        <f>SUM(Z26:AA26)</f>
        <v>0</v>
      </c>
      <c r="AC26" s="142"/>
      <c r="AD26" s="142">
        <f>SUM(AD23:AD25)</f>
        <v>1</v>
      </c>
      <c r="AE26" s="142">
        <f>SUM(AE23:AE25)</f>
        <v>0</v>
      </c>
      <c r="AF26" s="142">
        <f>SUM(AD26:AE26)</f>
        <v>1</v>
      </c>
      <c r="AG26" s="142"/>
      <c r="AH26" s="174">
        <f>SUM(AH23:AH25)</f>
        <v>4</v>
      </c>
      <c r="AI26" s="174">
        <f>SUM(AI23:AI25)</f>
        <v>1</v>
      </c>
      <c r="AJ26" s="174">
        <f>SUM(AH26:AI26)</f>
        <v>5</v>
      </c>
      <c r="AK26" s="316" t="s">
        <v>112</v>
      </c>
      <c r="AL26" s="174">
        <f>SUM(AL23:AL25)</f>
        <v>25</v>
      </c>
      <c r="AM26" s="174">
        <f>SUM(AM23:AM25)</f>
        <v>32</v>
      </c>
      <c r="AN26" s="174">
        <f>SUM(AL26:AM26)</f>
        <v>57</v>
      </c>
      <c r="AO26" s="142"/>
      <c r="AP26" s="142">
        <f>SUM(AP23:AP25)</f>
        <v>0</v>
      </c>
      <c r="AQ26" s="174">
        <f>SUM(AQ23:AQ25)</f>
        <v>1</v>
      </c>
      <c r="AR26" s="174">
        <f>SUM(AP26:AQ26)</f>
        <v>1</v>
      </c>
      <c r="AS26" s="142"/>
      <c r="AT26" s="142">
        <f>SUM(AT23:AT25)</f>
        <v>0</v>
      </c>
      <c r="AU26" s="142">
        <f>SUM(AU23:AU25)</f>
        <v>0</v>
      </c>
      <c r="AV26" s="142">
        <f>SUM(AT26:AU26)</f>
        <v>0</v>
      </c>
      <c r="AW26" s="316" t="s">
        <v>112</v>
      </c>
      <c r="AX26" s="142">
        <f>SUM(AX23:AX25)</f>
        <v>0</v>
      </c>
      <c r="AY26" s="142">
        <f>SUM(AY23:AY25)</f>
        <v>0</v>
      </c>
      <c r="AZ26" s="142">
        <f>SUM(AX26:AY26)</f>
        <v>0</v>
      </c>
      <c r="BA26" s="142"/>
      <c r="BB26" s="174">
        <f>SUM(BB23:BB25)</f>
        <v>0</v>
      </c>
      <c r="BC26" s="174">
        <f>SUM(BC23:BC25)</f>
        <v>0</v>
      </c>
      <c r="BD26" s="174">
        <f>SUM(BB26:BC26)</f>
        <v>0</v>
      </c>
      <c r="BE26" s="142"/>
      <c r="BF26" s="142">
        <f>SUM(BF23:BF25)</f>
        <v>0</v>
      </c>
      <c r="BG26" s="142">
        <f>SUM(BG23:BG25)</f>
        <v>0</v>
      </c>
      <c r="BH26" s="142">
        <f>SUM(BF26:BG26)</f>
        <v>0</v>
      </c>
      <c r="BI26" s="316" t="s">
        <v>112</v>
      </c>
      <c r="BJ26" s="142">
        <v>0</v>
      </c>
      <c r="BK26" s="142">
        <f>SUM(BK23:BK25)</f>
        <v>0</v>
      </c>
      <c r="BL26" s="142">
        <f>SUM(BJ26:BK26)</f>
        <v>0</v>
      </c>
      <c r="BM26" s="142"/>
      <c r="BN26" s="174">
        <f>SUM(BN23:BN25)</f>
        <v>2192</v>
      </c>
      <c r="BO26" s="174">
        <f>SUM(BO23:BO25)</f>
        <v>2158</v>
      </c>
      <c r="BP26" s="174">
        <f>SUM(BN26:BO26)</f>
        <v>4350</v>
      </c>
      <c r="BQ26" s="142"/>
      <c r="BR26" s="142">
        <f>SUM(BR23:BR25)</f>
        <v>1</v>
      </c>
      <c r="BS26" s="142">
        <f>SUM(BS23:BS25)</f>
        <v>1</v>
      </c>
      <c r="BT26" s="142">
        <f>SUM(BR26:BS26)</f>
        <v>2</v>
      </c>
      <c r="BU26" s="316" t="s">
        <v>112</v>
      </c>
      <c r="BV26" s="174">
        <f>SUM(BV23:BV25)</f>
        <v>185</v>
      </c>
      <c r="BW26" s="174">
        <f>SUM(BW23:BW25)</f>
        <v>283</v>
      </c>
      <c r="BX26" s="174">
        <f>SUM(BV26:BW26)</f>
        <v>468</v>
      </c>
      <c r="BY26" s="174"/>
      <c r="BZ26" s="174">
        <f>SUM(BZ23:BZ25)</f>
        <v>1338</v>
      </c>
      <c r="CA26" s="174">
        <f>SUM(CA23:CA25)</f>
        <v>1094</v>
      </c>
      <c r="CB26" s="174">
        <f>SUM(BZ26:CA26)</f>
        <v>2432</v>
      </c>
      <c r="CC26" s="174"/>
      <c r="CD26" s="430">
        <f>SUM(CD23:CD25)</f>
        <v>0</v>
      </c>
      <c r="CE26" s="430">
        <f>SUM(CE23:CE25)</f>
        <v>0</v>
      </c>
      <c r="CF26" s="430">
        <f>SUM(CD26:CE26)</f>
        <v>0</v>
      </c>
      <c r="CG26" s="472"/>
      <c r="CH26" s="472"/>
      <c r="CI26" s="472"/>
      <c r="CJ26" s="472"/>
      <c r="CK26" s="472"/>
      <c r="CL26" s="472"/>
      <c r="CM26" s="472"/>
      <c r="CN26" s="472"/>
      <c r="CO26" s="472"/>
      <c r="CP26" s="472"/>
      <c r="CQ26" s="472"/>
    </row>
    <row r="27" spans="1:95" s="533" customFormat="1" ht="23.1" customHeight="1" thickTop="1" thickBot="1">
      <c r="A27" s="531" t="s">
        <v>113</v>
      </c>
      <c r="B27" s="534">
        <f>B21+B26</f>
        <v>0</v>
      </c>
      <c r="C27" s="534">
        <f t="shared" ref="C27:L27" si="22">C21+C26</f>
        <v>0</v>
      </c>
      <c r="D27" s="534">
        <f t="shared" si="22"/>
        <v>0</v>
      </c>
      <c r="E27" s="534">
        <f t="shared" si="22"/>
        <v>0</v>
      </c>
      <c r="F27" s="534">
        <f t="shared" si="22"/>
        <v>566</v>
      </c>
      <c r="G27" s="534">
        <f t="shared" si="22"/>
        <v>393</v>
      </c>
      <c r="H27" s="534">
        <f t="shared" si="22"/>
        <v>959</v>
      </c>
      <c r="I27" s="534">
        <f t="shared" si="22"/>
        <v>0</v>
      </c>
      <c r="J27" s="534">
        <f t="shared" si="22"/>
        <v>460</v>
      </c>
      <c r="K27" s="534">
        <f t="shared" si="22"/>
        <v>518</v>
      </c>
      <c r="L27" s="532">
        <f t="shared" si="22"/>
        <v>978</v>
      </c>
      <c r="M27" s="531" t="s">
        <v>113</v>
      </c>
      <c r="N27" s="534">
        <f>N26+N21</f>
        <v>255</v>
      </c>
      <c r="O27" s="534">
        <f>O26+O21</f>
        <v>234</v>
      </c>
      <c r="P27" s="540">
        <f>SUM(N27:O27)</f>
        <v>489</v>
      </c>
      <c r="Q27" s="534"/>
      <c r="R27" s="534">
        <f>R26+R21</f>
        <v>4</v>
      </c>
      <c r="S27" s="534">
        <f>S26+S21</f>
        <v>3</v>
      </c>
      <c r="T27" s="534">
        <f>SUM(R27:S27)</f>
        <v>7</v>
      </c>
      <c r="U27" s="534"/>
      <c r="V27" s="532">
        <f>V26+V21</f>
        <v>10209</v>
      </c>
      <c r="W27" s="532">
        <f>W26+W21</f>
        <v>7125</v>
      </c>
      <c r="X27" s="532">
        <f>SUM(V27:W27)</f>
        <v>17334</v>
      </c>
      <c r="Y27" s="531" t="s">
        <v>113</v>
      </c>
      <c r="Z27" s="534">
        <f>Z21+Z26</f>
        <v>1</v>
      </c>
      <c r="AA27" s="534">
        <f t="shared" ref="AA27:AJ27" si="23">AA21+AA26</f>
        <v>2</v>
      </c>
      <c r="AB27" s="534">
        <f t="shared" si="23"/>
        <v>3</v>
      </c>
      <c r="AC27" s="534">
        <f t="shared" si="23"/>
        <v>0</v>
      </c>
      <c r="AD27" s="534">
        <f t="shared" si="23"/>
        <v>9</v>
      </c>
      <c r="AE27" s="534">
        <f t="shared" si="23"/>
        <v>5</v>
      </c>
      <c r="AF27" s="534">
        <f t="shared" si="23"/>
        <v>14</v>
      </c>
      <c r="AG27" s="534">
        <f t="shared" si="23"/>
        <v>0</v>
      </c>
      <c r="AH27" s="534">
        <f t="shared" si="23"/>
        <v>114</v>
      </c>
      <c r="AI27" s="534">
        <f t="shared" si="23"/>
        <v>262</v>
      </c>
      <c r="AJ27" s="534">
        <f t="shared" si="23"/>
        <v>376</v>
      </c>
      <c r="AK27" s="531" t="s">
        <v>113</v>
      </c>
      <c r="AL27" s="532">
        <f>AL21+AL26</f>
        <v>323</v>
      </c>
      <c r="AM27" s="532">
        <f t="shared" ref="AM27:AV27" si="24">AM21+AM26</f>
        <v>356</v>
      </c>
      <c r="AN27" s="532">
        <f t="shared" si="24"/>
        <v>679</v>
      </c>
      <c r="AO27" s="532">
        <f t="shared" si="24"/>
        <v>0</v>
      </c>
      <c r="AP27" s="532">
        <f t="shared" si="24"/>
        <v>0</v>
      </c>
      <c r="AQ27" s="532">
        <f t="shared" si="24"/>
        <v>75</v>
      </c>
      <c r="AR27" s="532">
        <f t="shared" si="24"/>
        <v>75</v>
      </c>
      <c r="AS27" s="532">
        <f t="shared" si="24"/>
        <v>0</v>
      </c>
      <c r="AT27" s="532">
        <f t="shared" si="24"/>
        <v>0</v>
      </c>
      <c r="AU27" s="532">
        <f t="shared" si="24"/>
        <v>0</v>
      </c>
      <c r="AV27" s="532">
        <f t="shared" si="24"/>
        <v>0</v>
      </c>
      <c r="AW27" s="531" t="s">
        <v>113</v>
      </c>
      <c r="AX27" s="534">
        <f>AX21+AX26</f>
        <v>0</v>
      </c>
      <c r="AY27" s="534">
        <f t="shared" ref="AY27:BH27" si="25">AY21+AY26</f>
        <v>0</v>
      </c>
      <c r="AZ27" s="534">
        <f t="shared" si="25"/>
        <v>0</v>
      </c>
      <c r="BA27" s="534">
        <f t="shared" si="25"/>
        <v>0</v>
      </c>
      <c r="BB27" s="534">
        <f t="shared" si="25"/>
        <v>161</v>
      </c>
      <c r="BC27" s="534">
        <f t="shared" si="25"/>
        <v>127</v>
      </c>
      <c r="BD27" s="534">
        <f t="shared" si="25"/>
        <v>288</v>
      </c>
      <c r="BE27" s="534">
        <f t="shared" si="25"/>
        <v>0</v>
      </c>
      <c r="BF27" s="534">
        <f t="shared" si="25"/>
        <v>10</v>
      </c>
      <c r="BG27" s="534">
        <f t="shared" si="25"/>
        <v>1</v>
      </c>
      <c r="BH27" s="534">
        <f t="shared" si="25"/>
        <v>11</v>
      </c>
      <c r="BI27" s="531" t="s">
        <v>113</v>
      </c>
      <c r="BJ27" s="534">
        <f>BJ21+BJ26</f>
        <v>1</v>
      </c>
      <c r="BK27" s="534">
        <f t="shared" ref="BK27:BT27" si="26">BK21+BK26</f>
        <v>1</v>
      </c>
      <c r="BL27" s="534">
        <f t="shared" si="26"/>
        <v>2</v>
      </c>
      <c r="BM27" s="534">
        <f t="shared" si="26"/>
        <v>0</v>
      </c>
      <c r="BN27" s="532">
        <f t="shared" si="26"/>
        <v>25508</v>
      </c>
      <c r="BO27" s="532">
        <f t="shared" si="26"/>
        <v>19949</v>
      </c>
      <c r="BP27" s="532">
        <f t="shared" si="26"/>
        <v>45457</v>
      </c>
      <c r="BQ27" s="534">
        <f t="shared" si="26"/>
        <v>0</v>
      </c>
      <c r="BR27" s="534">
        <f t="shared" si="26"/>
        <v>9</v>
      </c>
      <c r="BS27" s="534">
        <f t="shared" si="26"/>
        <v>1</v>
      </c>
      <c r="BT27" s="534">
        <f t="shared" si="26"/>
        <v>10</v>
      </c>
      <c r="BU27" s="531" t="s">
        <v>113</v>
      </c>
      <c r="BV27" s="532">
        <f>BV21+BV26</f>
        <v>329</v>
      </c>
      <c r="BW27" s="532">
        <f t="shared" ref="BW27:CE27" si="27">BW21+BW26</f>
        <v>469</v>
      </c>
      <c r="BX27" s="532">
        <f t="shared" si="27"/>
        <v>798</v>
      </c>
      <c r="BY27" s="532">
        <f t="shared" si="27"/>
        <v>0</v>
      </c>
      <c r="BZ27" s="532">
        <f t="shared" si="27"/>
        <v>18000</v>
      </c>
      <c r="CA27" s="532">
        <f t="shared" si="27"/>
        <v>12992</v>
      </c>
      <c r="CB27" s="532">
        <f t="shared" si="27"/>
        <v>30992</v>
      </c>
      <c r="CC27" s="532">
        <f t="shared" si="27"/>
        <v>0</v>
      </c>
      <c r="CD27" s="532">
        <f t="shared" si="27"/>
        <v>2</v>
      </c>
      <c r="CE27" s="532">
        <f t="shared" si="27"/>
        <v>1</v>
      </c>
      <c r="CF27" s="532">
        <f>CE27+CD27</f>
        <v>3</v>
      </c>
      <c r="CG27" s="539"/>
      <c r="CH27" s="539"/>
      <c r="CI27" s="539"/>
      <c r="CJ27" s="539"/>
      <c r="CK27" s="539"/>
      <c r="CL27" s="539"/>
      <c r="CM27" s="539"/>
      <c r="CN27" s="539"/>
      <c r="CO27" s="539"/>
      <c r="CP27" s="539"/>
      <c r="CQ27" s="539"/>
    </row>
    <row r="28" spans="1:95" s="121" customFormat="1" ht="18.75" customHeight="1" thickTop="1">
      <c r="A28" s="83"/>
      <c r="B28" s="83"/>
      <c r="C28" s="83"/>
      <c r="D28" s="83"/>
      <c r="E28" s="83"/>
      <c r="F28" s="83"/>
      <c r="H28" s="83"/>
      <c r="I28" s="83"/>
      <c r="J28" s="83"/>
      <c r="K28" s="83"/>
      <c r="L28" s="165" t="s">
        <v>109</v>
      </c>
      <c r="M28" s="83"/>
      <c r="N28" s="83"/>
      <c r="O28" s="83"/>
      <c r="P28" s="83"/>
      <c r="Q28" s="83"/>
      <c r="R28" s="83"/>
      <c r="S28" s="83"/>
      <c r="T28" s="83"/>
      <c r="U28" s="83"/>
      <c r="V28" s="83"/>
      <c r="W28" s="83"/>
      <c r="X28" s="165" t="s">
        <v>109</v>
      </c>
      <c r="Y28" s="83"/>
      <c r="Z28" s="83"/>
      <c r="AA28" s="83"/>
      <c r="AB28" s="83"/>
      <c r="AC28" s="83"/>
      <c r="AD28" s="83"/>
      <c r="AE28" s="83"/>
      <c r="AF28" s="83"/>
      <c r="AG28" s="83"/>
      <c r="AH28" s="83"/>
      <c r="AI28" s="83"/>
      <c r="AJ28" s="165" t="s">
        <v>109</v>
      </c>
      <c r="AK28" s="83"/>
      <c r="AL28" s="83"/>
      <c r="AM28" s="83"/>
      <c r="AN28" s="83"/>
      <c r="AO28" s="83"/>
      <c r="AP28" s="83"/>
      <c r="AQ28" s="83"/>
      <c r="AR28" s="83"/>
      <c r="AS28" s="83"/>
      <c r="AT28" s="83"/>
      <c r="AU28" s="83"/>
      <c r="AV28" s="165" t="s">
        <v>109</v>
      </c>
      <c r="AW28" s="83"/>
      <c r="AY28" s="83"/>
      <c r="AZ28" s="83"/>
      <c r="BA28" s="83"/>
      <c r="BB28" s="83"/>
      <c r="BC28" s="83"/>
      <c r="BD28" s="83"/>
      <c r="BE28" s="83"/>
      <c r="BF28" s="83"/>
      <c r="BG28" s="83"/>
      <c r="BH28" s="165" t="s">
        <v>109</v>
      </c>
      <c r="BI28" s="83"/>
      <c r="BJ28" s="83"/>
      <c r="BK28" s="83"/>
      <c r="BL28" s="83"/>
      <c r="BM28" s="83"/>
      <c r="BN28" s="83"/>
      <c r="BO28" s="83"/>
      <c r="BP28" s="83"/>
      <c r="BQ28" s="83"/>
      <c r="BR28" s="83"/>
      <c r="BS28" s="83"/>
      <c r="BT28" s="165" t="s">
        <v>109</v>
      </c>
      <c r="BU28" s="83"/>
      <c r="BV28" s="83"/>
      <c r="BW28" s="83"/>
      <c r="BZ28" s="83"/>
      <c r="CA28" s="83"/>
      <c r="CB28" s="83"/>
      <c r="CC28" s="83"/>
      <c r="CD28" s="83"/>
      <c r="CE28" s="83"/>
      <c r="CF28" s="165" t="s">
        <v>109</v>
      </c>
      <c r="CG28" s="472"/>
      <c r="CH28" s="472"/>
      <c r="CI28" s="472"/>
      <c r="CJ28" s="472"/>
      <c r="CK28" s="472"/>
      <c r="CL28" s="472"/>
      <c r="CM28" s="472"/>
      <c r="CN28" s="472"/>
      <c r="CO28" s="472"/>
      <c r="CP28" s="472"/>
      <c r="CQ28" s="472"/>
    </row>
    <row r="29" spans="1:95" s="121" customFormat="1" ht="10.5" hidden="1" customHeight="1">
      <c r="A29" s="326"/>
      <c r="B29" s="326"/>
      <c r="C29" s="326"/>
      <c r="D29" s="326"/>
      <c r="E29" s="326"/>
      <c r="F29" s="83"/>
      <c r="H29" s="83"/>
      <c r="I29" s="326"/>
      <c r="J29" s="326"/>
      <c r="K29" s="326"/>
      <c r="L29" s="326"/>
      <c r="M29" s="83"/>
      <c r="N29" s="83"/>
      <c r="O29" s="83"/>
      <c r="P29" s="83"/>
      <c r="Q29" s="83"/>
      <c r="R29" s="83"/>
      <c r="S29" s="83"/>
      <c r="T29" s="83"/>
      <c r="U29" s="83"/>
      <c r="V29" s="83"/>
      <c r="W29" s="83"/>
      <c r="X29" s="165"/>
      <c r="Y29" s="83"/>
      <c r="Z29" s="83"/>
      <c r="AA29" s="83"/>
      <c r="AB29" s="83"/>
      <c r="AC29" s="83"/>
      <c r="AD29" s="83"/>
      <c r="AE29" s="83"/>
      <c r="AF29" s="83"/>
      <c r="AG29" s="83"/>
      <c r="AH29" s="83"/>
      <c r="AI29" s="83"/>
      <c r="AJ29" s="165"/>
      <c r="AK29" s="83"/>
      <c r="AL29" s="83"/>
      <c r="AM29" s="83"/>
      <c r="AN29" s="83"/>
      <c r="AO29" s="83"/>
      <c r="AP29" s="83"/>
      <c r="AQ29" s="83"/>
      <c r="AR29" s="83"/>
      <c r="AS29" s="83"/>
      <c r="AT29" s="83"/>
      <c r="AU29" s="83"/>
      <c r="AV29" s="165"/>
      <c r="AW29" s="83"/>
      <c r="AY29" s="83"/>
      <c r="AZ29" s="83"/>
      <c r="BA29" s="83"/>
      <c r="BB29" s="83"/>
      <c r="BC29" s="83"/>
      <c r="BD29" s="83"/>
      <c r="BE29" s="83"/>
      <c r="BF29" s="83"/>
      <c r="BG29" s="83"/>
      <c r="BH29" s="165"/>
      <c r="BI29" s="83"/>
      <c r="BJ29" s="326"/>
      <c r="BK29" s="326"/>
      <c r="BL29" s="326"/>
      <c r="BM29" s="83"/>
      <c r="BN29" s="83"/>
      <c r="BO29" s="83"/>
      <c r="BP29" s="83"/>
      <c r="BQ29" s="83"/>
      <c r="BR29" s="83"/>
      <c r="BS29" s="83"/>
      <c r="BT29" s="165"/>
      <c r="BU29" s="83"/>
      <c r="BV29" s="83"/>
      <c r="BW29" s="83"/>
      <c r="BZ29" s="83"/>
      <c r="CA29" s="83"/>
      <c r="CB29" s="83"/>
      <c r="CC29" s="83"/>
      <c r="CD29" s="83"/>
      <c r="CE29" s="83"/>
      <c r="CF29" s="165"/>
      <c r="CG29" s="472"/>
      <c r="CH29" s="472"/>
      <c r="CI29" s="472"/>
      <c r="CJ29" s="472"/>
      <c r="CK29" s="472"/>
      <c r="CL29" s="472"/>
      <c r="CM29" s="472"/>
      <c r="CN29" s="472"/>
      <c r="CO29" s="472"/>
      <c r="CP29" s="472"/>
      <c r="CQ29" s="472"/>
    </row>
    <row r="30" spans="1:95" s="121" customFormat="1" ht="10.5" customHeight="1">
      <c r="A30" s="374"/>
      <c r="B30" s="374"/>
      <c r="C30" s="374"/>
      <c r="D30" s="374"/>
      <c r="E30" s="374"/>
      <c r="F30" s="627"/>
      <c r="H30" s="627"/>
      <c r="I30" s="374"/>
      <c r="J30" s="374"/>
      <c r="K30" s="374"/>
      <c r="L30" s="374"/>
      <c r="M30" s="627"/>
      <c r="N30" s="627"/>
      <c r="O30" s="627"/>
      <c r="P30" s="627"/>
      <c r="Q30" s="627"/>
      <c r="R30" s="627"/>
      <c r="S30" s="627"/>
      <c r="T30" s="627"/>
      <c r="U30" s="627"/>
      <c r="V30" s="627"/>
      <c r="W30" s="627"/>
      <c r="X30" s="165"/>
      <c r="Y30" s="627"/>
      <c r="Z30" s="627"/>
      <c r="AA30" s="627"/>
      <c r="AB30" s="627"/>
      <c r="AC30" s="627"/>
      <c r="AD30" s="627"/>
      <c r="AE30" s="627"/>
      <c r="AF30" s="627"/>
      <c r="AG30" s="627"/>
      <c r="AH30" s="627"/>
      <c r="AI30" s="627"/>
      <c r="AJ30" s="165"/>
      <c r="AK30" s="627"/>
      <c r="AL30" s="627"/>
      <c r="AM30" s="627"/>
      <c r="AN30" s="627"/>
      <c r="AO30" s="627"/>
      <c r="AP30" s="627"/>
      <c r="AQ30" s="627"/>
      <c r="AR30" s="627"/>
      <c r="AS30" s="627"/>
      <c r="AT30" s="627"/>
      <c r="AU30" s="627"/>
      <c r="AV30" s="165"/>
      <c r="AW30" s="627"/>
      <c r="AY30" s="627"/>
      <c r="AZ30" s="627"/>
      <c r="BA30" s="627"/>
      <c r="BB30" s="627"/>
      <c r="BC30" s="627"/>
      <c r="BD30" s="627"/>
      <c r="BE30" s="627"/>
      <c r="BF30" s="627"/>
      <c r="BG30" s="627"/>
      <c r="BH30" s="165"/>
      <c r="BI30" s="627"/>
      <c r="BJ30" s="374"/>
      <c r="BK30" s="374"/>
      <c r="BL30" s="374"/>
      <c r="BM30" s="627"/>
      <c r="BN30" s="627"/>
      <c r="BO30" s="627"/>
      <c r="BP30" s="627"/>
      <c r="BQ30" s="627"/>
      <c r="BR30" s="627"/>
      <c r="BS30" s="627"/>
      <c r="BT30" s="165"/>
      <c r="BU30" s="627"/>
      <c r="BV30" s="627"/>
      <c r="BW30" s="627"/>
      <c r="BZ30" s="627"/>
      <c r="CA30" s="627"/>
      <c r="CB30" s="627"/>
      <c r="CC30" s="627"/>
      <c r="CD30" s="627"/>
      <c r="CE30" s="627"/>
      <c r="CF30" s="165"/>
      <c r="CG30" s="472"/>
      <c r="CH30" s="472"/>
      <c r="CI30" s="472"/>
      <c r="CJ30" s="472"/>
      <c r="CK30" s="472"/>
      <c r="CL30" s="472"/>
      <c r="CM30" s="472"/>
      <c r="CN30" s="472"/>
      <c r="CO30" s="472"/>
      <c r="CP30" s="472"/>
      <c r="CQ30" s="472"/>
    </row>
    <row r="31" spans="1:95" s="121" customFormat="1" ht="17.25" customHeight="1">
      <c r="A31" s="764" t="s">
        <v>240</v>
      </c>
      <c r="B31" s="764"/>
      <c r="C31" s="764"/>
      <c r="D31" s="764"/>
      <c r="E31" s="764"/>
      <c r="F31" s="764"/>
      <c r="G31" s="764"/>
      <c r="H31" s="764"/>
      <c r="I31" s="764"/>
      <c r="J31" s="764"/>
      <c r="K31" s="122"/>
      <c r="L31" s="83"/>
      <c r="M31" s="764" t="s">
        <v>240</v>
      </c>
      <c r="N31" s="764"/>
      <c r="O31" s="764"/>
      <c r="P31" s="764"/>
      <c r="Q31" s="764"/>
      <c r="R31" s="764"/>
      <c r="S31" s="764"/>
      <c r="T31" s="764"/>
      <c r="U31" s="764"/>
      <c r="V31" s="764"/>
      <c r="W31" s="122"/>
      <c r="X31" s="83"/>
      <c r="Y31" s="764" t="s">
        <v>240</v>
      </c>
      <c r="Z31" s="764"/>
      <c r="AA31" s="764"/>
      <c r="AB31" s="764"/>
      <c r="AC31" s="764"/>
      <c r="AD31" s="764"/>
      <c r="AE31" s="764"/>
      <c r="AF31" s="764"/>
      <c r="AG31" s="764"/>
      <c r="AH31" s="764"/>
      <c r="AI31" s="764"/>
      <c r="AJ31" s="83"/>
      <c r="AK31" s="764" t="s">
        <v>240</v>
      </c>
      <c r="AL31" s="764"/>
      <c r="AM31" s="764"/>
      <c r="AN31" s="764"/>
      <c r="AO31" s="764"/>
      <c r="AP31" s="764"/>
      <c r="AQ31" s="764"/>
      <c r="AR31" s="764"/>
      <c r="AS31" s="764"/>
      <c r="AT31" s="764"/>
      <c r="AU31" s="764"/>
      <c r="AV31" s="764"/>
      <c r="AW31" s="764" t="s">
        <v>240</v>
      </c>
      <c r="AX31" s="764"/>
      <c r="AY31" s="764"/>
      <c r="AZ31" s="764"/>
      <c r="BA31" s="764"/>
      <c r="BB31" s="764"/>
      <c r="BC31" s="764"/>
      <c r="BD31" s="764"/>
      <c r="BE31" s="764"/>
      <c r="BF31" s="764"/>
      <c r="BG31" s="764"/>
      <c r="BH31" s="764"/>
      <c r="BI31" s="764" t="s">
        <v>240</v>
      </c>
      <c r="BJ31" s="764"/>
      <c r="BK31" s="764"/>
      <c r="BL31" s="764"/>
      <c r="BM31" s="764"/>
      <c r="BN31" s="764"/>
      <c r="BO31" s="764"/>
      <c r="BP31" s="764"/>
      <c r="BQ31" s="764"/>
      <c r="BR31" s="764"/>
      <c r="BS31" s="764"/>
      <c r="BT31" s="764"/>
      <c r="BU31" s="764" t="s">
        <v>240</v>
      </c>
      <c r="BV31" s="764"/>
      <c r="BW31" s="764"/>
      <c r="BX31" s="764"/>
      <c r="BY31" s="764"/>
      <c r="BZ31" s="764"/>
      <c r="CA31" s="764"/>
      <c r="CB31" s="764"/>
      <c r="CC31" s="200"/>
      <c r="CD31" s="200"/>
      <c r="CG31" s="472"/>
      <c r="CH31" s="472"/>
      <c r="CI31" s="472"/>
      <c r="CJ31" s="472"/>
      <c r="CK31" s="472"/>
      <c r="CL31" s="472"/>
      <c r="CM31" s="472"/>
      <c r="CN31" s="472"/>
      <c r="CO31" s="472"/>
      <c r="CP31" s="472"/>
      <c r="CQ31" s="472"/>
    </row>
    <row r="32" spans="1:95" s="121" customFormat="1" ht="11.25" customHeight="1">
      <c r="A32" s="150"/>
      <c r="B32" s="150"/>
      <c r="C32" s="150"/>
      <c r="D32" s="150"/>
      <c r="E32" s="150"/>
      <c r="F32" s="83"/>
      <c r="G32" s="83"/>
      <c r="H32" s="83"/>
      <c r="I32" s="150"/>
      <c r="J32" s="150"/>
      <c r="K32" s="150"/>
      <c r="L32" s="83"/>
      <c r="M32" s="83"/>
      <c r="N32" s="83"/>
      <c r="O32" s="83"/>
      <c r="P32" s="83"/>
      <c r="Q32" s="83"/>
      <c r="R32" s="83"/>
      <c r="S32" s="83"/>
      <c r="T32" s="83"/>
      <c r="U32" s="83"/>
      <c r="V32" s="83"/>
      <c r="W32" s="83"/>
      <c r="X32" s="83"/>
      <c r="Y32" s="83"/>
      <c r="Z32" s="83"/>
      <c r="AA32" s="83"/>
      <c r="AB32" s="83"/>
      <c r="AC32" s="83"/>
      <c r="AD32" s="83"/>
      <c r="AE32" s="83"/>
      <c r="AF32" s="83"/>
      <c r="AG32" s="83"/>
      <c r="AH32" s="83"/>
      <c r="AI32" s="83" t="s">
        <v>99</v>
      </c>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330"/>
      <c r="BK32" s="330"/>
      <c r="BL32" s="330"/>
      <c r="BM32" s="83"/>
      <c r="BN32" s="83"/>
      <c r="BO32" s="83"/>
      <c r="BP32" s="83"/>
      <c r="BQ32" s="83"/>
      <c r="BR32" s="83"/>
      <c r="BS32" s="83"/>
      <c r="BT32" s="83"/>
      <c r="BU32" s="83"/>
      <c r="BV32" s="83"/>
      <c r="BW32" s="83"/>
      <c r="BX32" s="83"/>
      <c r="BY32" s="83"/>
      <c r="BZ32" s="155"/>
      <c r="CA32" s="155"/>
      <c r="CB32" s="155"/>
      <c r="CC32" s="188"/>
      <c r="CD32" s="188"/>
      <c r="CG32" s="472"/>
      <c r="CH32" s="472"/>
      <c r="CI32" s="472"/>
      <c r="CJ32" s="472"/>
      <c r="CK32" s="472"/>
      <c r="CL32" s="472"/>
      <c r="CM32" s="472"/>
      <c r="CN32" s="472"/>
      <c r="CO32" s="472"/>
      <c r="CP32" s="472"/>
      <c r="CQ32" s="472"/>
    </row>
    <row r="33" spans="1:95" s="121" customFormat="1" ht="11.25" customHeight="1">
      <c r="A33" s="626"/>
      <c r="B33" s="626"/>
      <c r="C33" s="626"/>
      <c r="D33" s="626"/>
      <c r="E33" s="626"/>
      <c r="F33" s="627"/>
      <c r="G33" s="627"/>
      <c r="H33" s="627"/>
      <c r="I33" s="626"/>
      <c r="J33" s="626"/>
      <c r="K33" s="626"/>
      <c r="L33" s="627"/>
      <c r="M33" s="627"/>
      <c r="N33" s="627"/>
      <c r="O33" s="627"/>
      <c r="P33" s="627"/>
      <c r="Q33" s="627"/>
      <c r="R33" s="627"/>
      <c r="S33" s="627"/>
      <c r="T33" s="627"/>
      <c r="U33" s="627"/>
      <c r="V33" s="627"/>
      <c r="W33" s="627"/>
      <c r="X33" s="627"/>
      <c r="Y33" s="627"/>
      <c r="Z33" s="627"/>
      <c r="AA33" s="627"/>
      <c r="AB33" s="627"/>
      <c r="AC33" s="627"/>
      <c r="AD33" s="627"/>
      <c r="AE33" s="627"/>
      <c r="AF33" s="627"/>
      <c r="AG33" s="627"/>
      <c r="AH33" s="627"/>
      <c r="AI33" s="627"/>
      <c r="AJ33" s="627"/>
      <c r="AK33" s="627"/>
      <c r="AL33" s="627"/>
      <c r="AM33" s="627"/>
      <c r="AN33" s="627"/>
      <c r="AO33" s="627"/>
      <c r="AP33" s="627"/>
      <c r="AQ33" s="627"/>
      <c r="AR33" s="627"/>
      <c r="AS33" s="627"/>
      <c r="AT33" s="627"/>
      <c r="AU33" s="627"/>
      <c r="AV33" s="627"/>
      <c r="AW33" s="627"/>
      <c r="AX33" s="627"/>
      <c r="AY33" s="627"/>
      <c r="AZ33" s="627"/>
      <c r="BA33" s="627"/>
      <c r="BB33" s="627"/>
      <c r="BC33" s="627"/>
      <c r="BD33" s="627"/>
      <c r="BE33" s="627"/>
      <c r="BF33" s="627"/>
      <c r="BG33" s="627"/>
      <c r="BH33" s="627"/>
      <c r="BI33" s="627"/>
      <c r="BJ33" s="626"/>
      <c r="BK33" s="626"/>
      <c r="BL33" s="626"/>
      <c r="BM33" s="627"/>
      <c r="BN33" s="627"/>
      <c r="BO33" s="627"/>
      <c r="BP33" s="627"/>
      <c r="BQ33" s="627"/>
      <c r="BR33" s="627"/>
      <c r="BS33" s="627"/>
      <c r="BT33" s="627"/>
      <c r="BU33" s="627"/>
      <c r="BV33" s="627"/>
      <c r="BW33" s="627"/>
      <c r="BX33" s="627"/>
      <c r="BY33" s="627"/>
      <c r="BZ33" s="284"/>
      <c r="CA33" s="284"/>
      <c r="CB33" s="284"/>
      <c r="CC33" s="284"/>
      <c r="CD33" s="284"/>
      <c r="CG33" s="472"/>
      <c r="CH33" s="472"/>
      <c r="CI33" s="472"/>
      <c r="CJ33" s="472"/>
      <c r="CK33" s="472"/>
      <c r="CL33" s="472"/>
      <c r="CM33" s="472"/>
      <c r="CN33" s="472"/>
      <c r="CO33" s="472"/>
      <c r="CP33" s="472"/>
      <c r="CQ33" s="472"/>
    </row>
    <row r="34" spans="1:95" s="121" customFormat="1" ht="7.5" customHeight="1">
      <c r="A34" s="150"/>
      <c r="B34" s="150"/>
      <c r="C34" s="150"/>
      <c r="D34" s="150"/>
      <c r="E34" s="150"/>
      <c r="F34" s="83"/>
      <c r="G34" s="83"/>
      <c r="H34" s="83"/>
      <c r="I34" s="150"/>
      <c r="J34" s="150"/>
      <c r="K34" s="150"/>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330"/>
      <c r="BK34" s="330"/>
      <c r="BL34" s="330"/>
      <c r="BM34" s="83"/>
      <c r="BN34" s="83"/>
      <c r="BO34" s="83"/>
      <c r="BP34" s="83"/>
      <c r="BQ34" s="83"/>
      <c r="BR34" s="83"/>
      <c r="BS34" s="83"/>
      <c r="BT34" s="83"/>
      <c r="BU34" s="83"/>
      <c r="BV34" s="83"/>
      <c r="BW34" s="83"/>
      <c r="BX34" s="83"/>
      <c r="BY34" s="83"/>
      <c r="BZ34" s="83"/>
      <c r="CA34" s="83"/>
      <c r="CB34" s="83"/>
      <c r="CC34" s="83"/>
      <c r="CD34" s="83"/>
    </row>
    <row r="35" spans="1:95" s="121" customFormat="1" ht="7.5" customHeight="1">
      <c r="A35" s="626"/>
      <c r="B35" s="626"/>
      <c r="C35" s="626"/>
      <c r="D35" s="626"/>
      <c r="E35" s="626"/>
      <c r="F35" s="627"/>
      <c r="G35" s="627"/>
      <c r="H35" s="627"/>
      <c r="I35" s="626"/>
      <c r="J35" s="626"/>
      <c r="K35" s="626"/>
      <c r="L35" s="627"/>
      <c r="M35" s="627"/>
      <c r="N35" s="627"/>
      <c r="O35" s="627"/>
      <c r="P35" s="627"/>
      <c r="Q35" s="627"/>
      <c r="R35" s="627"/>
      <c r="S35" s="627"/>
      <c r="T35" s="627"/>
      <c r="U35" s="627"/>
      <c r="V35" s="627"/>
      <c r="W35" s="627"/>
      <c r="X35" s="627"/>
      <c r="Y35" s="627"/>
      <c r="Z35" s="627"/>
      <c r="AA35" s="627"/>
      <c r="AB35" s="627"/>
      <c r="AC35" s="627"/>
      <c r="AD35" s="627"/>
      <c r="AE35" s="627"/>
      <c r="AF35" s="627"/>
      <c r="AG35" s="627"/>
      <c r="AH35" s="627"/>
      <c r="AI35" s="627"/>
      <c r="AJ35" s="627"/>
      <c r="AK35" s="627"/>
      <c r="AL35" s="627"/>
      <c r="AM35" s="627"/>
      <c r="AN35" s="627"/>
      <c r="AO35" s="627"/>
      <c r="AP35" s="627"/>
      <c r="AQ35" s="627"/>
      <c r="AR35" s="627"/>
      <c r="AS35" s="627"/>
      <c r="AT35" s="627"/>
      <c r="AU35" s="627"/>
      <c r="AV35" s="627"/>
      <c r="AW35" s="627"/>
      <c r="AX35" s="627"/>
      <c r="AY35" s="627"/>
      <c r="AZ35" s="627"/>
      <c r="BA35" s="627"/>
      <c r="BB35" s="627"/>
      <c r="BC35" s="627"/>
      <c r="BD35" s="627"/>
      <c r="BE35" s="627"/>
      <c r="BF35" s="627"/>
      <c r="BG35" s="627"/>
      <c r="BH35" s="627"/>
      <c r="BI35" s="627"/>
      <c r="BJ35" s="626"/>
      <c r="BK35" s="626"/>
      <c r="BL35" s="626"/>
      <c r="BM35" s="627"/>
      <c r="BN35" s="627"/>
      <c r="BO35" s="627"/>
      <c r="BP35" s="627"/>
      <c r="BQ35" s="627"/>
      <c r="BR35" s="627"/>
      <c r="BS35" s="627"/>
      <c r="BT35" s="627"/>
      <c r="BU35" s="627"/>
      <c r="BV35" s="627"/>
      <c r="BW35" s="627"/>
      <c r="BX35" s="627"/>
      <c r="BY35" s="627"/>
      <c r="BZ35" s="627"/>
      <c r="CA35" s="627"/>
      <c r="CB35" s="627"/>
      <c r="CC35" s="627"/>
      <c r="CD35" s="627"/>
    </row>
    <row r="36" spans="1:95" s="121" customFormat="1" ht="12" customHeight="1">
      <c r="A36" s="150"/>
      <c r="B36" s="150"/>
      <c r="C36" s="150"/>
      <c r="D36" s="150"/>
      <c r="E36" s="150"/>
      <c r="F36" s="83"/>
      <c r="G36" s="83"/>
      <c r="H36" s="83"/>
      <c r="I36" s="150"/>
      <c r="J36" s="150"/>
      <c r="K36" s="150"/>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330"/>
      <c r="BK36" s="330"/>
      <c r="BL36" s="330"/>
      <c r="BM36" s="83"/>
      <c r="BN36" s="83"/>
      <c r="BO36" s="83"/>
      <c r="BP36" s="83"/>
      <c r="BQ36" s="83"/>
      <c r="BR36" s="83"/>
      <c r="BS36" s="83"/>
      <c r="BT36" s="83"/>
      <c r="BU36" s="83"/>
      <c r="BV36" s="83"/>
      <c r="BW36" s="83"/>
      <c r="BX36" s="83"/>
      <c r="BY36" s="83"/>
      <c r="BZ36" s="155"/>
      <c r="CA36" s="155"/>
      <c r="CB36" s="155"/>
      <c r="CC36" s="188"/>
      <c r="CD36" s="188"/>
    </row>
    <row r="37" spans="1:95" ht="9.75" customHeight="1">
      <c r="A37" s="764"/>
      <c r="B37" s="764"/>
      <c r="C37" s="764"/>
      <c r="D37" s="764"/>
      <c r="E37" s="764"/>
      <c r="F37" s="764"/>
      <c r="G37" s="764"/>
      <c r="H37" s="764"/>
      <c r="I37" s="764"/>
      <c r="J37" s="764"/>
      <c r="K37" s="764"/>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54"/>
      <c r="BF37" s="122"/>
      <c r="BG37" s="122"/>
      <c r="BH37" s="122"/>
      <c r="BI37" s="122"/>
      <c r="BJ37" s="122"/>
      <c r="BK37" s="122"/>
      <c r="BL37" s="122"/>
      <c r="BM37" s="122"/>
      <c r="BN37" s="122"/>
      <c r="BO37" s="122"/>
      <c r="BP37" s="122"/>
      <c r="BQ37" s="122"/>
      <c r="BR37" s="122"/>
      <c r="BS37" s="122"/>
      <c r="BT37" s="122"/>
      <c r="BU37" s="122"/>
      <c r="BV37" s="122"/>
      <c r="BW37" s="122"/>
      <c r="BX37" s="122"/>
      <c r="BY37" s="122"/>
    </row>
    <row r="38" spans="1:95" ht="9.75" hidden="1" customHeight="1">
      <c r="A38" s="781"/>
      <c r="B38" s="781"/>
      <c r="C38" s="781"/>
      <c r="D38" s="781"/>
      <c r="E38" s="781"/>
      <c r="F38" s="781"/>
      <c r="G38" s="781"/>
      <c r="H38" s="781"/>
      <c r="I38" s="781"/>
      <c r="J38" s="781"/>
      <c r="K38" s="781"/>
      <c r="L38" s="781"/>
      <c r="M38" s="781"/>
      <c r="N38" s="781"/>
      <c r="O38" s="781"/>
      <c r="P38" s="781"/>
      <c r="Q38" s="781"/>
      <c r="R38" s="781"/>
      <c r="S38" s="781"/>
      <c r="T38" s="781"/>
      <c r="U38" s="781"/>
      <c r="V38" s="781"/>
      <c r="W38" s="781"/>
      <c r="X38" s="781"/>
      <c r="Y38" s="781"/>
      <c r="Z38" s="781"/>
      <c r="AA38" s="781"/>
      <c r="AB38" s="781"/>
      <c r="AC38" s="781"/>
      <c r="AD38" s="781"/>
      <c r="AE38" s="781"/>
      <c r="AF38" s="781"/>
      <c r="AG38" s="152"/>
      <c r="AH38" s="781"/>
      <c r="AI38" s="781"/>
      <c r="AJ38" s="781"/>
      <c r="AK38" s="781"/>
      <c r="AL38" s="781"/>
      <c r="AM38" s="781"/>
      <c r="AN38" s="781"/>
      <c r="AO38" s="781"/>
      <c r="AP38" s="781"/>
      <c r="AQ38" s="781"/>
      <c r="AR38" s="781"/>
      <c r="AS38" s="152"/>
      <c r="BF38" s="155"/>
      <c r="BG38" s="155"/>
      <c r="BH38" s="155"/>
      <c r="BN38" s="155"/>
      <c r="BO38" s="155"/>
      <c r="BP38" s="155"/>
      <c r="BR38" s="155"/>
      <c r="BS38" s="155"/>
      <c r="BT38" s="155"/>
      <c r="BV38" s="155"/>
      <c r="BW38" s="155"/>
      <c r="BX38" s="155"/>
    </row>
    <row r="39" spans="1:95" ht="22.5" customHeight="1">
      <c r="A39" s="782" t="s">
        <v>130</v>
      </c>
      <c r="B39" s="782"/>
      <c r="C39" s="782"/>
      <c r="D39" s="782"/>
      <c r="E39" s="164"/>
      <c r="F39" s="164"/>
      <c r="G39" s="164"/>
      <c r="H39" s="164"/>
      <c r="I39" s="777">
        <v>26</v>
      </c>
      <c r="J39" s="777"/>
      <c r="K39" s="777"/>
      <c r="L39" s="777"/>
      <c r="M39" s="782" t="s">
        <v>130</v>
      </c>
      <c r="N39" s="782"/>
      <c r="O39" s="782"/>
      <c r="P39" s="782"/>
      <c r="Q39" s="164"/>
      <c r="R39" s="185"/>
      <c r="S39" s="185"/>
      <c r="T39" s="185"/>
      <c r="U39" s="185"/>
      <c r="V39" s="185"/>
      <c r="W39" s="185"/>
      <c r="X39" s="689">
        <v>27</v>
      </c>
      <c r="Y39" s="782" t="s">
        <v>130</v>
      </c>
      <c r="Z39" s="782"/>
      <c r="AA39" s="782"/>
      <c r="AB39" s="782"/>
      <c r="AC39" s="164"/>
      <c r="AD39" s="185"/>
      <c r="AE39" s="185"/>
      <c r="AF39" s="185"/>
      <c r="AG39" s="185"/>
      <c r="AH39" s="185"/>
      <c r="AI39" s="185"/>
      <c r="AJ39" s="689">
        <v>28</v>
      </c>
      <c r="AK39" s="782" t="s">
        <v>130</v>
      </c>
      <c r="AL39" s="782"/>
      <c r="AM39" s="782"/>
      <c r="AN39" s="782"/>
      <c r="AO39" s="153"/>
      <c r="AP39" s="185"/>
      <c r="AQ39" s="185"/>
      <c r="AR39" s="185"/>
      <c r="AS39" s="185"/>
      <c r="AT39" s="185"/>
      <c r="AU39" s="185"/>
      <c r="AV39" s="689">
        <v>29</v>
      </c>
      <c r="AW39" s="782" t="s">
        <v>130</v>
      </c>
      <c r="AX39" s="782"/>
      <c r="AY39" s="782"/>
      <c r="AZ39" s="782"/>
      <c r="BA39" s="153"/>
      <c r="BB39" s="185"/>
      <c r="BC39" s="185"/>
      <c r="BD39" s="185"/>
      <c r="BE39" s="185"/>
      <c r="BF39" s="185"/>
      <c r="BG39" s="185"/>
      <c r="BH39" s="689">
        <v>30</v>
      </c>
      <c r="BI39" s="782" t="s">
        <v>130</v>
      </c>
      <c r="BJ39" s="782"/>
      <c r="BK39" s="782"/>
      <c r="BL39" s="782"/>
      <c r="BM39" s="153"/>
      <c r="BN39" s="691"/>
      <c r="BO39" s="691"/>
      <c r="BP39" s="691"/>
      <c r="BQ39" s="691"/>
      <c r="BR39" s="691"/>
      <c r="BS39" s="691"/>
      <c r="BT39" s="153">
        <v>31</v>
      </c>
      <c r="BU39" s="782" t="s">
        <v>130</v>
      </c>
      <c r="BV39" s="782"/>
      <c r="BW39" s="782"/>
      <c r="BX39" s="782"/>
      <c r="BY39" s="185"/>
      <c r="BZ39" s="185"/>
      <c r="CA39" s="185"/>
      <c r="CB39" s="185"/>
      <c r="CC39" s="185"/>
      <c r="CD39" s="185"/>
      <c r="CE39" s="185"/>
      <c r="CF39" s="689">
        <v>32</v>
      </c>
    </row>
    <row r="40" spans="1:95" ht="15" customHeight="1">
      <c r="AH40" s="144"/>
      <c r="BF40" s="786"/>
      <c r="BG40" s="786"/>
      <c r="BH40" s="786"/>
      <c r="BI40" s="786"/>
      <c r="BJ40" s="786"/>
      <c r="BK40" s="786"/>
      <c r="BL40" s="786"/>
      <c r="BM40" s="786"/>
      <c r="BN40" s="786"/>
      <c r="BO40" s="786"/>
      <c r="BP40" s="786"/>
      <c r="BQ40" s="786"/>
      <c r="BR40" s="786"/>
      <c r="BS40" s="786"/>
      <c r="BT40" s="786"/>
      <c r="BU40" s="786"/>
      <c r="BV40" s="786"/>
      <c r="BW40" s="786"/>
      <c r="BX40" s="786"/>
      <c r="BY40" s="151"/>
    </row>
    <row r="44" spans="1:95">
      <c r="K44" s="764"/>
      <c r="L44" s="764"/>
      <c r="M44" s="764"/>
      <c r="N44" s="764"/>
      <c r="O44" s="764"/>
      <c r="P44" s="764"/>
      <c r="Q44" s="764"/>
    </row>
  </sheetData>
  <mergeCells count="67">
    <mergeCell ref="K44:Q44"/>
    <mergeCell ref="BI31:BT31"/>
    <mergeCell ref="BI3:BI4"/>
    <mergeCell ref="CD3:CF3"/>
    <mergeCell ref="BU31:CB31"/>
    <mergeCell ref="M31:V31"/>
    <mergeCell ref="A37:K37"/>
    <mergeCell ref="A31:J31"/>
    <mergeCell ref="AK3:AK4"/>
    <mergeCell ref="AL3:AN3"/>
    <mergeCell ref="BF40:BX40"/>
    <mergeCell ref="A38:AF38"/>
    <mergeCell ref="AH38:AR38"/>
    <mergeCell ref="A39:D39"/>
    <mergeCell ref="M39:P39"/>
    <mergeCell ref="I39:L39"/>
    <mergeCell ref="BI1:BT1"/>
    <mergeCell ref="BU3:BU4"/>
    <mergeCell ref="BN3:BP3"/>
    <mergeCell ref="BR3:BT3"/>
    <mergeCell ref="BU1:CF1"/>
    <mergeCell ref="BZ3:CB3"/>
    <mergeCell ref="BV3:BX3"/>
    <mergeCell ref="BJ3:BL3"/>
    <mergeCell ref="BI2:BJ2"/>
    <mergeCell ref="BU2:BV2"/>
    <mergeCell ref="AW1:BH1"/>
    <mergeCell ref="AK31:AV31"/>
    <mergeCell ref="AW31:BH31"/>
    <mergeCell ref="AW39:AZ39"/>
    <mergeCell ref="AK1:AV1"/>
    <mergeCell ref="BB3:BD3"/>
    <mergeCell ref="BF3:BH3"/>
    <mergeCell ref="AK2:AL2"/>
    <mergeCell ref="AW2:AX2"/>
    <mergeCell ref="AK39:AN39"/>
    <mergeCell ref="AX3:AZ3"/>
    <mergeCell ref="AW3:AW4"/>
    <mergeCell ref="AP3:AR3"/>
    <mergeCell ref="AT3:AV3"/>
    <mergeCell ref="Y1:AJ1"/>
    <mergeCell ref="Z3:AB3"/>
    <mergeCell ref="AD3:AF3"/>
    <mergeCell ref="AH3:AJ3"/>
    <mergeCell ref="Y31:AI31"/>
    <mergeCell ref="Y3:Y4"/>
    <mergeCell ref="Y2:Z2"/>
    <mergeCell ref="A1:L1"/>
    <mergeCell ref="M3:M4"/>
    <mergeCell ref="M1:X1"/>
    <mergeCell ref="R3:T3"/>
    <mergeCell ref="A3:A4"/>
    <mergeCell ref="B3:D3"/>
    <mergeCell ref="J3:L3"/>
    <mergeCell ref="N3:P3"/>
    <mergeCell ref="V3:X3"/>
    <mergeCell ref="M2:N2"/>
    <mergeCell ref="F3:H3"/>
    <mergeCell ref="Q3:Q4"/>
    <mergeCell ref="I3:I4"/>
    <mergeCell ref="E3:E4"/>
    <mergeCell ref="BU39:BX39"/>
    <mergeCell ref="AO3:AO4"/>
    <mergeCell ref="AG3:AG4"/>
    <mergeCell ref="AC3:AC4"/>
    <mergeCell ref="Y39:AB39"/>
    <mergeCell ref="BI39:BL39"/>
  </mergeCells>
  <printOptions horizontalCentered="1"/>
  <pageMargins left="0.70866141732283505" right="0.70866141732283505" top="1.0905511809999999" bottom="0.196850393700787" header="0" footer="0"/>
  <pageSetup paperSize="9" orientation="portrait" r:id="rId1"/>
  <headerFooter alignWithMargins="0"/>
  <colBreaks count="1" manualBreakCount="1">
    <brk id="36" max="36" man="1"/>
  </colBreaks>
</worksheet>
</file>

<file path=xl/worksheets/sheet40.xml><?xml version="1.0" encoding="utf-8"?>
<worksheet xmlns="http://schemas.openxmlformats.org/spreadsheetml/2006/main" xmlns:r="http://schemas.openxmlformats.org/officeDocument/2006/relationships">
  <sheetPr>
    <tabColor rgb="FFC00000"/>
  </sheetPr>
  <dimension ref="A1:O28"/>
  <sheetViews>
    <sheetView rightToLeft="1" view="pageBreakPreview" workbookViewId="0">
      <selection activeCell="M7" sqref="M7"/>
    </sheetView>
  </sheetViews>
  <sheetFormatPr defaultRowHeight="12.75"/>
  <cols>
    <col min="1" max="1" width="12.28515625" style="284" customWidth="1"/>
    <col min="2" max="2" width="16.7109375" style="284" customWidth="1"/>
    <col min="3" max="3" width="16" style="284" customWidth="1"/>
    <col min="4" max="4" width="1.42578125" style="284" customWidth="1"/>
    <col min="5" max="6" width="11.7109375" style="284" customWidth="1"/>
    <col min="7" max="7" width="14.28515625" style="284" customWidth="1"/>
    <col min="8" max="16384" width="9.140625" style="284"/>
  </cols>
  <sheetData>
    <row r="1" spans="1:15" ht="33.75" customHeight="1">
      <c r="A1" s="822" t="s">
        <v>208</v>
      </c>
      <c r="B1" s="822"/>
      <c r="C1" s="822"/>
      <c r="D1" s="822"/>
      <c r="E1" s="822"/>
      <c r="F1" s="822"/>
      <c r="G1" s="822"/>
    </row>
    <row r="2" spans="1:15" ht="15.75" customHeight="1" thickBot="1">
      <c r="A2" s="780" t="s">
        <v>193</v>
      </c>
      <c r="B2" s="780"/>
      <c r="C2" s="263"/>
      <c r="D2" s="263"/>
      <c r="E2" s="263"/>
      <c r="F2" s="301"/>
    </row>
    <row r="3" spans="1:15" ht="25.5" customHeight="1" thickTop="1">
      <c r="A3" s="864" t="s">
        <v>16</v>
      </c>
      <c r="B3" s="866" t="s">
        <v>187</v>
      </c>
      <c r="C3" s="866"/>
      <c r="D3" s="867"/>
      <c r="E3" s="866"/>
      <c r="F3" s="867"/>
      <c r="G3" s="867"/>
    </row>
    <row r="4" spans="1:15" ht="24" customHeight="1">
      <c r="A4" s="865"/>
      <c r="B4" s="366" t="s">
        <v>188</v>
      </c>
      <c r="C4" s="366" t="s">
        <v>189</v>
      </c>
      <c r="D4" s="311"/>
      <c r="E4" s="310" t="s">
        <v>85</v>
      </c>
      <c r="F4" s="310" t="s">
        <v>190</v>
      </c>
      <c r="G4" s="310" t="s">
        <v>2</v>
      </c>
    </row>
    <row r="5" spans="1:15" ht="23.25" customHeight="1">
      <c r="A5" s="116" t="s">
        <v>0</v>
      </c>
      <c r="B5" s="116" t="s">
        <v>141</v>
      </c>
      <c r="C5" s="116" t="s">
        <v>141</v>
      </c>
      <c r="D5" s="116"/>
      <c r="E5" s="116" t="s">
        <v>141</v>
      </c>
      <c r="F5" s="116" t="s">
        <v>141</v>
      </c>
      <c r="G5" s="116" t="s">
        <v>141</v>
      </c>
      <c r="O5" s="116"/>
    </row>
    <row r="6" spans="1:15" ht="24.75" customHeight="1">
      <c r="A6" s="114" t="s">
        <v>1</v>
      </c>
      <c r="B6" s="198">
        <v>33</v>
      </c>
      <c r="C6" s="198">
        <v>0</v>
      </c>
      <c r="D6" s="198"/>
      <c r="E6" s="198">
        <v>13</v>
      </c>
      <c r="F6" s="198">
        <v>20</v>
      </c>
      <c r="G6" s="198">
        <f>SUM(E6:F6)</f>
        <v>33</v>
      </c>
      <c r="O6" s="114"/>
    </row>
    <row r="7" spans="1:15" ht="24.75" customHeight="1">
      <c r="A7" s="114" t="s">
        <v>3</v>
      </c>
      <c r="B7" s="198">
        <v>6</v>
      </c>
      <c r="C7" s="198">
        <v>0</v>
      </c>
      <c r="D7" s="198"/>
      <c r="E7" s="198">
        <v>6</v>
      </c>
      <c r="F7" s="198">
        <v>0</v>
      </c>
      <c r="G7" s="198">
        <f t="shared" ref="G7:G19" si="0">SUM(E7:F7)</f>
        <v>6</v>
      </c>
      <c r="O7" s="114"/>
    </row>
    <row r="8" spans="1:15" ht="24.75" customHeight="1">
      <c r="A8" s="114" t="s">
        <v>191</v>
      </c>
      <c r="B8" s="198">
        <v>24</v>
      </c>
      <c r="C8" s="198">
        <v>0</v>
      </c>
      <c r="D8" s="198"/>
      <c r="E8" s="198">
        <v>24</v>
      </c>
      <c r="F8" s="198">
        <v>0</v>
      </c>
      <c r="G8" s="198">
        <f t="shared" si="0"/>
        <v>24</v>
      </c>
      <c r="O8" s="114"/>
    </row>
    <row r="9" spans="1:15" ht="24.75" customHeight="1">
      <c r="A9" s="114" t="s">
        <v>58</v>
      </c>
      <c r="B9" s="198">
        <v>217</v>
      </c>
      <c r="C9" s="198">
        <v>42</v>
      </c>
      <c r="D9" s="198"/>
      <c r="E9" s="198">
        <v>252</v>
      </c>
      <c r="F9" s="198">
        <v>7</v>
      </c>
      <c r="G9" s="198">
        <f t="shared" si="0"/>
        <v>259</v>
      </c>
      <c r="O9" s="114"/>
    </row>
    <row r="10" spans="1:15" ht="24.75" customHeight="1">
      <c r="A10" s="114" t="s">
        <v>4</v>
      </c>
      <c r="B10" s="198">
        <v>676</v>
      </c>
      <c r="C10" s="198">
        <v>1</v>
      </c>
      <c r="D10" s="198"/>
      <c r="E10" s="198">
        <v>669</v>
      </c>
      <c r="F10" s="198">
        <v>8</v>
      </c>
      <c r="G10" s="198">
        <f t="shared" si="0"/>
        <v>677</v>
      </c>
      <c r="O10" s="114"/>
    </row>
    <row r="11" spans="1:15" ht="24.75" customHeight="1">
      <c r="A11" s="114" t="s">
        <v>18</v>
      </c>
      <c r="B11" s="198">
        <v>0</v>
      </c>
      <c r="C11" s="198">
        <v>0</v>
      </c>
      <c r="D11" s="198"/>
      <c r="E11" s="198">
        <v>0</v>
      </c>
      <c r="F11" s="198">
        <v>0</v>
      </c>
      <c r="G11" s="198">
        <f t="shared" si="0"/>
        <v>0</v>
      </c>
      <c r="O11" s="114"/>
    </row>
    <row r="12" spans="1:15" ht="24.75" customHeight="1">
      <c r="A12" s="114" t="s">
        <v>6</v>
      </c>
      <c r="B12" s="198">
        <v>0</v>
      </c>
      <c r="C12" s="198">
        <v>0</v>
      </c>
      <c r="D12" s="198"/>
      <c r="E12" s="198">
        <v>0</v>
      </c>
      <c r="F12" s="198">
        <v>0</v>
      </c>
      <c r="G12" s="198">
        <f t="shared" si="0"/>
        <v>0</v>
      </c>
      <c r="O12" s="114"/>
    </row>
    <row r="13" spans="1:15" ht="24.75" customHeight="1">
      <c r="A13" s="114" t="s">
        <v>7</v>
      </c>
      <c r="B13" s="198">
        <v>8</v>
      </c>
      <c r="C13" s="198">
        <v>2</v>
      </c>
      <c r="D13" s="198"/>
      <c r="E13" s="198">
        <v>10</v>
      </c>
      <c r="F13" s="198">
        <v>0</v>
      </c>
      <c r="G13" s="198">
        <f t="shared" si="0"/>
        <v>10</v>
      </c>
      <c r="O13" s="114"/>
    </row>
    <row r="14" spans="1:15" ht="24.75" customHeight="1">
      <c r="A14" s="114" t="s">
        <v>8</v>
      </c>
      <c r="B14" s="198">
        <v>0</v>
      </c>
      <c r="C14" s="198">
        <v>0</v>
      </c>
      <c r="D14" s="198"/>
      <c r="E14" s="198">
        <v>0</v>
      </c>
      <c r="F14" s="198">
        <v>0</v>
      </c>
      <c r="G14" s="198">
        <f t="shared" si="0"/>
        <v>0</v>
      </c>
      <c r="O14" s="114"/>
    </row>
    <row r="15" spans="1:15" ht="24.75" customHeight="1">
      <c r="A15" s="117" t="s">
        <v>93</v>
      </c>
      <c r="B15" s="197">
        <v>1</v>
      </c>
      <c r="C15" s="197">
        <v>0</v>
      </c>
      <c r="D15" s="197"/>
      <c r="E15" s="197">
        <v>1</v>
      </c>
      <c r="F15" s="197">
        <v>0</v>
      </c>
      <c r="G15" s="197">
        <f t="shared" si="0"/>
        <v>1</v>
      </c>
      <c r="O15" s="117"/>
    </row>
    <row r="16" spans="1:15" ht="24.75" customHeight="1">
      <c r="A16" s="114" t="s">
        <v>10</v>
      </c>
      <c r="B16" s="198">
        <v>2</v>
      </c>
      <c r="C16" s="198">
        <v>0</v>
      </c>
      <c r="D16" s="198"/>
      <c r="E16" s="198">
        <v>1</v>
      </c>
      <c r="F16" s="198">
        <v>1</v>
      </c>
      <c r="G16" s="198">
        <f t="shared" si="0"/>
        <v>2</v>
      </c>
      <c r="O16" s="114"/>
    </row>
    <row r="17" spans="1:15" ht="24.75" customHeight="1">
      <c r="A17" s="114" t="s">
        <v>11</v>
      </c>
      <c r="B17" s="198">
        <v>82</v>
      </c>
      <c r="C17" s="198">
        <v>4</v>
      </c>
      <c r="D17" s="198"/>
      <c r="E17" s="198">
        <v>84</v>
      </c>
      <c r="F17" s="198">
        <v>2</v>
      </c>
      <c r="G17" s="198">
        <f t="shared" si="0"/>
        <v>86</v>
      </c>
      <c r="O17" s="114"/>
    </row>
    <row r="18" spans="1:15" ht="24.75" customHeight="1">
      <c r="A18" s="114" t="s">
        <v>12</v>
      </c>
      <c r="B18" s="198">
        <v>7</v>
      </c>
      <c r="C18" s="198">
        <v>4</v>
      </c>
      <c r="D18" s="198"/>
      <c r="E18" s="198">
        <v>11</v>
      </c>
      <c r="F18" s="198">
        <v>0</v>
      </c>
      <c r="G18" s="198">
        <f t="shared" si="0"/>
        <v>11</v>
      </c>
      <c r="O18" s="114"/>
    </row>
    <row r="19" spans="1:15" ht="24.75" customHeight="1" thickBot="1">
      <c r="A19" s="115" t="s">
        <v>13</v>
      </c>
      <c r="B19" s="199">
        <v>7</v>
      </c>
      <c r="C19" s="199">
        <v>2</v>
      </c>
      <c r="D19" s="199"/>
      <c r="E19" s="199">
        <v>9</v>
      </c>
      <c r="F19" s="199">
        <v>0</v>
      </c>
      <c r="G19" s="199">
        <f t="shared" si="0"/>
        <v>9</v>
      </c>
      <c r="O19" s="115"/>
    </row>
    <row r="20" spans="1:15" ht="24.75" customHeight="1" thickTop="1" thickBot="1">
      <c r="A20" s="367" t="s">
        <v>112</v>
      </c>
      <c r="B20" s="411">
        <f>SUM(B6:B19)</f>
        <v>1063</v>
      </c>
      <c r="C20" s="411">
        <f t="shared" ref="C20:G20" si="1">SUM(C6:C19)</f>
        <v>55</v>
      </c>
      <c r="D20" s="411">
        <f t="shared" si="1"/>
        <v>0</v>
      </c>
      <c r="E20" s="411">
        <f t="shared" si="1"/>
        <v>1080</v>
      </c>
      <c r="F20" s="411">
        <f t="shared" si="1"/>
        <v>38</v>
      </c>
      <c r="G20" s="411">
        <f t="shared" si="1"/>
        <v>1118</v>
      </c>
      <c r="H20" s="122"/>
      <c r="I20" s="122"/>
      <c r="J20" s="122"/>
      <c r="K20" s="122"/>
      <c r="L20" s="122"/>
      <c r="M20" s="122"/>
      <c r="O20" s="327"/>
    </row>
    <row r="21" spans="1:15" ht="16.5" customHeight="1" thickTop="1">
      <c r="A21" s="765" t="s">
        <v>197</v>
      </c>
      <c r="B21" s="765"/>
      <c r="C21" s="765"/>
      <c r="D21" s="765"/>
      <c r="E21" s="765"/>
      <c r="F21" s="765"/>
      <c r="G21" s="765"/>
      <c r="H21" s="765"/>
      <c r="I21" s="765"/>
      <c r="J21" s="765"/>
      <c r="K21" s="765"/>
    </row>
    <row r="22" spans="1:15" ht="19.5" customHeight="1">
      <c r="A22" s="764" t="s">
        <v>192</v>
      </c>
      <c r="B22" s="764"/>
      <c r="C22" s="764"/>
      <c r="D22" s="764"/>
      <c r="E22" s="764"/>
      <c r="F22" s="764"/>
      <c r="G22" s="764"/>
      <c r="H22" s="764"/>
      <c r="I22" s="764"/>
      <c r="J22" s="764"/>
      <c r="K22" s="764"/>
    </row>
    <row r="23" spans="1:15" ht="18" hidden="1" customHeight="1">
      <c r="A23" s="365"/>
      <c r="B23" s="365"/>
      <c r="C23" s="365"/>
      <c r="D23" s="365"/>
      <c r="E23" s="365"/>
      <c r="F23" s="365"/>
    </row>
    <row r="24" spans="1:15" ht="4.5" hidden="1" customHeight="1">
      <c r="A24" s="365"/>
      <c r="B24" s="365"/>
      <c r="C24" s="365"/>
      <c r="D24" s="365"/>
      <c r="E24" s="365"/>
      <c r="F24" s="365"/>
    </row>
    <row r="25" spans="1:15" ht="22.5" hidden="1" customHeight="1"/>
    <row r="26" spans="1:15" ht="18.75" customHeight="1">
      <c r="A26" s="778" t="s">
        <v>132</v>
      </c>
      <c r="B26" s="778"/>
      <c r="C26" s="778"/>
      <c r="D26" s="778"/>
      <c r="E26" s="778"/>
      <c r="F26" s="364"/>
      <c r="G26" s="166">
        <v>58</v>
      </c>
    </row>
    <row r="27" spans="1:15" ht="15.75" customHeight="1"/>
    <row r="28" spans="1:15" ht="19.5" customHeight="1"/>
  </sheetData>
  <mergeCells count="7">
    <mergeCell ref="A26:E26"/>
    <mergeCell ref="A22:K22"/>
    <mergeCell ref="A21:K21"/>
    <mergeCell ref="A1:G1"/>
    <mergeCell ref="A2:B2"/>
    <mergeCell ref="A3:A4"/>
    <mergeCell ref="B3:G3"/>
  </mergeCells>
  <printOptions horizontalCentered="1"/>
  <pageMargins left="0.70866141732283472" right="0.70866141732283472" top="0.62992125984251968" bottom="0.23622047244094491" header="0" footer="0"/>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sheetPr>
    <tabColor rgb="FFC00000"/>
  </sheetPr>
  <dimension ref="A1:K25"/>
  <sheetViews>
    <sheetView rightToLeft="1" view="pageBreakPreview" workbookViewId="0">
      <selection activeCell="M17" sqref="M17"/>
    </sheetView>
  </sheetViews>
  <sheetFormatPr defaultRowHeight="12.75"/>
  <cols>
    <col min="1" max="1" width="18.85546875" style="284" customWidth="1"/>
    <col min="2" max="2" width="19.5703125" style="284" customWidth="1"/>
    <col min="3" max="3" width="20.140625" style="284" customWidth="1"/>
    <col min="4" max="16384" width="9.140625" style="284"/>
  </cols>
  <sheetData>
    <row r="1" spans="1:11" ht="33.75" customHeight="1">
      <c r="A1" s="822" t="s">
        <v>195</v>
      </c>
      <c r="B1" s="822"/>
      <c r="C1" s="822"/>
    </row>
    <row r="2" spans="1:11" ht="20.25" customHeight="1" thickBot="1">
      <c r="A2" s="780" t="s">
        <v>209</v>
      </c>
      <c r="B2" s="780"/>
      <c r="C2" s="263"/>
    </row>
    <row r="3" spans="1:11" ht="40.5" customHeight="1" thickTop="1">
      <c r="A3" s="369" t="s">
        <v>95</v>
      </c>
      <c r="B3" s="395" t="s">
        <v>194</v>
      </c>
      <c r="C3" s="395" t="s">
        <v>196</v>
      </c>
      <c r="I3" s="114" t="s">
        <v>12</v>
      </c>
      <c r="J3" s="356">
        <v>5821</v>
      </c>
      <c r="K3" s="356">
        <v>16</v>
      </c>
    </row>
    <row r="4" spans="1:11" ht="23.25" customHeight="1">
      <c r="A4" s="114" t="s">
        <v>3</v>
      </c>
      <c r="B4" s="198">
        <v>206</v>
      </c>
      <c r="C4" s="198">
        <v>4</v>
      </c>
      <c r="I4" s="114" t="s">
        <v>6</v>
      </c>
      <c r="J4" s="357">
        <v>3967</v>
      </c>
      <c r="K4" s="357">
        <v>16</v>
      </c>
    </row>
    <row r="5" spans="1:11" ht="24.75" customHeight="1">
      <c r="A5" s="114" t="s">
        <v>58</v>
      </c>
      <c r="B5" s="198">
        <v>0</v>
      </c>
      <c r="C5" s="198">
        <v>0</v>
      </c>
      <c r="I5" s="114" t="s">
        <v>11</v>
      </c>
      <c r="J5" s="357">
        <v>4656</v>
      </c>
      <c r="K5" s="357">
        <v>16</v>
      </c>
    </row>
    <row r="6" spans="1:11" ht="24.75" customHeight="1">
      <c r="A6" s="114" t="s">
        <v>4</v>
      </c>
      <c r="B6" s="198">
        <v>133</v>
      </c>
      <c r="C6" s="198">
        <v>6</v>
      </c>
      <c r="I6" s="114" t="s">
        <v>10</v>
      </c>
      <c r="J6" s="357">
        <v>3370</v>
      </c>
      <c r="K6" s="357">
        <v>16</v>
      </c>
    </row>
    <row r="7" spans="1:11" ht="24.75" customHeight="1">
      <c r="A7" s="114" t="s">
        <v>6</v>
      </c>
      <c r="B7" s="198">
        <v>3967</v>
      </c>
      <c r="C7" s="198">
        <v>16</v>
      </c>
      <c r="I7" s="115" t="s">
        <v>13</v>
      </c>
      <c r="J7" s="357">
        <v>5100</v>
      </c>
      <c r="K7" s="357">
        <v>16</v>
      </c>
    </row>
    <row r="8" spans="1:11" ht="24.75" customHeight="1">
      <c r="A8" s="114" t="s">
        <v>7</v>
      </c>
      <c r="B8" s="198">
        <v>250</v>
      </c>
      <c r="C8" s="198">
        <v>5</v>
      </c>
      <c r="I8" s="114" t="s">
        <v>58</v>
      </c>
      <c r="J8" s="357">
        <v>0</v>
      </c>
      <c r="K8" s="357">
        <v>0</v>
      </c>
    </row>
    <row r="9" spans="1:11" ht="24.75" customHeight="1">
      <c r="A9" s="114" t="s">
        <v>10</v>
      </c>
      <c r="B9" s="198">
        <v>3370</v>
      </c>
      <c r="C9" s="198">
        <v>16</v>
      </c>
      <c r="I9" s="114" t="s">
        <v>7</v>
      </c>
      <c r="J9" s="357">
        <v>250</v>
      </c>
      <c r="K9" s="357">
        <v>5</v>
      </c>
    </row>
    <row r="10" spans="1:11" ht="24.75" customHeight="1">
      <c r="A10" s="114" t="s">
        <v>11</v>
      </c>
      <c r="B10" s="199">
        <v>4656</v>
      </c>
      <c r="C10" s="199">
        <v>16</v>
      </c>
      <c r="I10" s="114" t="s">
        <v>3</v>
      </c>
      <c r="J10" s="357">
        <v>206</v>
      </c>
      <c r="K10" s="357">
        <v>4</v>
      </c>
    </row>
    <row r="11" spans="1:11" ht="24.75" customHeight="1">
      <c r="A11" s="114" t="s">
        <v>12</v>
      </c>
      <c r="B11" s="198">
        <v>5821</v>
      </c>
      <c r="C11" s="198">
        <v>16</v>
      </c>
      <c r="I11" s="114" t="s">
        <v>4</v>
      </c>
      <c r="J11" s="357">
        <v>133</v>
      </c>
      <c r="K11" s="357">
        <v>6</v>
      </c>
    </row>
    <row r="12" spans="1:11" ht="24.75" customHeight="1">
      <c r="A12" s="115" t="s">
        <v>13</v>
      </c>
      <c r="B12" s="198">
        <v>5100</v>
      </c>
      <c r="C12" s="198">
        <v>16</v>
      </c>
      <c r="I12" s="114" t="s">
        <v>114</v>
      </c>
      <c r="J12" s="357">
        <v>42</v>
      </c>
      <c r="K12" s="357">
        <v>10</v>
      </c>
    </row>
    <row r="13" spans="1:11" ht="24.75" customHeight="1" thickBot="1">
      <c r="A13" s="114" t="s">
        <v>114</v>
      </c>
      <c r="B13" s="198">
        <v>42</v>
      </c>
      <c r="C13" s="198">
        <v>10</v>
      </c>
      <c r="I13" s="117" t="s">
        <v>17</v>
      </c>
      <c r="J13" s="197">
        <v>44</v>
      </c>
      <c r="K13" s="197">
        <v>9</v>
      </c>
    </row>
    <row r="14" spans="1:11" ht="24.75" customHeight="1" thickTop="1" thickBot="1">
      <c r="A14" s="117" t="s">
        <v>17</v>
      </c>
      <c r="B14" s="197">
        <v>44</v>
      </c>
      <c r="C14" s="197">
        <v>9</v>
      </c>
      <c r="I14" s="367" t="s">
        <v>112</v>
      </c>
      <c r="J14" s="368">
        <f>SUM(J3:J13)</f>
        <v>23589</v>
      </c>
      <c r="K14" s="368">
        <f>SUM(K3:K13)</f>
        <v>114</v>
      </c>
    </row>
    <row r="15" spans="1:11" ht="24.75" customHeight="1" thickTop="1" thickBot="1">
      <c r="A15" s="367" t="s">
        <v>112</v>
      </c>
      <c r="B15" s="411">
        <f>SUM(B4:B14)</f>
        <v>23589</v>
      </c>
      <c r="C15" s="411">
        <f>SUM(C4:C14)</f>
        <v>114</v>
      </c>
      <c r="D15" s="122"/>
      <c r="E15" s="122"/>
      <c r="F15" s="122"/>
      <c r="G15" s="122"/>
      <c r="H15" s="122"/>
      <c r="I15" s="122"/>
    </row>
    <row r="16" spans="1:11" ht="19.5" customHeight="1" thickTop="1">
      <c r="A16" s="764"/>
      <c r="B16" s="764"/>
      <c r="C16" s="764"/>
      <c r="D16" s="764"/>
      <c r="E16" s="764"/>
      <c r="F16" s="764"/>
      <c r="G16" s="764"/>
    </row>
    <row r="17" spans="1:7" ht="23.25" customHeight="1">
      <c r="A17" s="764" t="s">
        <v>192</v>
      </c>
      <c r="B17" s="764"/>
      <c r="C17" s="764"/>
      <c r="D17" s="764"/>
      <c r="E17" s="764"/>
      <c r="F17" s="764"/>
      <c r="G17" s="764"/>
    </row>
    <row r="18" spans="1:7" ht="18" hidden="1" customHeight="1">
      <c r="A18" s="365"/>
      <c r="B18" s="365"/>
      <c r="C18" s="365"/>
    </row>
    <row r="19" spans="1:7" ht="4.5" hidden="1" customHeight="1">
      <c r="A19" s="365"/>
      <c r="B19" s="365"/>
      <c r="C19" s="365"/>
    </row>
    <row r="20" spans="1:7" ht="22.5" hidden="1" customHeight="1"/>
    <row r="21" spans="1:7" ht="22.5" customHeight="1"/>
    <row r="22" spans="1:7" ht="22.5" customHeight="1"/>
    <row r="23" spans="1:7" ht="24.75" customHeight="1">
      <c r="A23" s="778" t="s">
        <v>132</v>
      </c>
      <c r="B23" s="778"/>
      <c r="C23" s="364">
        <v>58</v>
      </c>
    </row>
    <row r="24" spans="1:7" ht="15.75" customHeight="1"/>
    <row r="25" spans="1:7" ht="19.5" customHeight="1"/>
  </sheetData>
  <mergeCells count="5">
    <mergeCell ref="A23:B23"/>
    <mergeCell ref="A1:C1"/>
    <mergeCell ref="A2:B2"/>
    <mergeCell ref="A16:G16"/>
    <mergeCell ref="A17:G17"/>
  </mergeCells>
  <printOptions horizontalCentered="1"/>
  <pageMargins left="0.70866141732283472" right="0.70866141732283472" top="0.62992125984251968" bottom="0.23622047244094491" header="0" footer="0"/>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sheetPr>
    <tabColor rgb="FF993366"/>
  </sheetPr>
  <dimension ref="A1:F26"/>
  <sheetViews>
    <sheetView rightToLeft="1" view="pageBreakPreview" topLeftCell="A16" zoomScaleSheetLayoutView="100" workbookViewId="0">
      <selection activeCell="H12" sqref="H12"/>
    </sheetView>
  </sheetViews>
  <sheetFormatPr defaultRowHeight="12.75"/>
  <cols>
    <col min="1" max="1" width="62.42578125" style="284" customWidth="1"/>
    <col min="2" max="2" width="19.7109375" style="284" customWidth="1"/>
    <col min="3" max="3" width="18.85546875" style="284" customWidth="1"/>
    <col min="4" max="4" width="14.7109375" style="284" customWidth="1"/>
    <col min="5" max="5" width="11.140625" style="284" customWidth="1"/>
    <col min="6" max="16384" width="9.140625" style="284"/>
  </cols>
  <sheetData>
    <row r="1" spans="1:6" ht="25.5" customHeight="1">
      <c r="A1" s="767" t="s">
        <v>272</v>
      </c>
      <c r="B1" s="767"/>
    </row>
    <row r="2" spans="1:6" ht="24" customHeight="1" thickBot="1">
      <c r="A2" s="263" t="s">
        <v>436</v>
      </c>
      <c r="B2" s="263"/>
    </row>
    <row r="3" spans="1:6" s="575" customFormat="1" ht="36" customHeight="1" thickTop="1" thickBot="1">
      <c r="A3" s="562" t="s">
        <v>173</v>
      </c>
      <c r="B3" s="563" t="s">
        <v>172</v>
      </c>
      <c r="C3" s="868" t="s">
        <v>247</v>
      </c>
      <c r="D3" s="868"/>
      <c r="E3" s="868"/>
    </row>
    <row r="4" spans="1:6" ht="35.1" customHeight="1">
      <c r="A4" s="323" t="s">
        <v>259</v>
      </c>
      <c r="B4" s="160">
        <v>38124182</v>
      </c>
      <c r="C4" s="449" t="s">
        <v>265</v>
      </c>
      <c r="D4" s="452">
        <v>38124182</v>
      </c>
      <c r="E4" s="450" t="s">
        <v>174</v>
      </c>
    </row>
    <row r="5" spans="1:6" ht="35.1" customHeight="1" thickBot="1">
      <c r="A5" s="323" t="s">
        <v>224</v>
      </c>
      <c r="B5" s="180">
        <v>435052</v>
      </c>
      <c r="C5" s="449" t="s">
        <v>212</v>
      </c>
      <c r="D5" s="451">
        <v>435052</v>
      </c>
      <c r="E5" s="453">
        <f>D4/D5</f>
        <v>87.631322232744594</v>
      </c>
      <c r="F5" s="47"/>
    </row>
    <row r="6" spans="1:6" ht="35.1" customHeight="1">
      <c r="A6" s="324" t="s">
        <v>268</v>
      </c>
      <c r="B6" s="204">
        <v>87.6</v>
      </c>
      <c r="D6" s="414"/>
    </row>
    <row r="7" spans="1:6" ht="35.1" customHeight="1">
      <c r="A7" s="324" t="s">
        <v>315</v>
      </c>
      <c r="B7" s="204">
        <v>102.1</v>
      </c>
      <c r="D7" s="448"/>
    </row>
    <row r="8" spans="1:6" ht="35.1" customHeight="1">
      <c r="A8" s="324" t="s">
        <v>269</v>
      </c>
      <c r="B8" s="204">
        <v>69.8</v>
      </c>
    </row>
    <row r="9" spans="1:6" ht="35.1" customHeight="1">
      <c r="A9" s="324" t="s">
        <v>270</v>
      </c>
      <c r="B9" s="204">
        <v>30.2</v>
      </c>
    </row>
    <row r="10" spans="1:6" ht="35.1" customHeight="1">
      <c r="A10" s="324" t="s">
        <v>271</v>
      </c>
      <c r="B10" s="354">
        <v>2.58</v>
      </c>
    </row>
    <row r="11" spans="1:6" ht="35.1" customHeight="1">
      <c r="A11" s="324" t="s">
        <v>260</v>
      </c>
      <c r="B11" s="204">
        <v>56.5</v>
      </c>
    </row>
    <row r="12" spans="1:6" ht="35.1" customHeight="1">
      <c r="A12" s="333" t="s">
        <v>557</v>
      </c>
      <c r="B12" s="751">
        <v>2775065</v>
      </c>
      <c r="C12" s="215"/>
    </row>
    <row r="13" spans="1:6" ht="35.1" customHeight="1">
      <c r="A13" s="333" t="s">
        <v>266</v>
      </c>
      <c r="B13" s="438">
        <v>476</v>
      </c>
    </row>
    <row r="14" spans="1:6" ht="35.1" customHeight="1" thickBot="1">
      <c r="A14" s="325" t="s">
        <v>267</v>
      </c>
      <c r="B14" s="439">
        <f>SUM(B12:B13)</f>
        <v>2775541</v>
      </c>
      <c r="C14" s="47"/>
    </row>
    <row r="15" spans="1:6" ht="12.75" customHeight="1" thickTop="1">
      <c r="A15" s="779"/>
      <c r="B15" s="779"/>
      <c r="C15" s="413"/>
    </row>
    <row r="16" spans="1:6" ht="25.5" customHeight="1">
      <c r="A16" s="765" t="s">
        <v>297</v>
      </c>
      <c r="B16" s="765"/>
    </row>
    <row r="17" spans="1:2" ht="21.75" customHeight="1">
      <c r="A17" s="498"/>
      <c r="B17" s="498"/>
    </row>
    <row r="18" spans="1:2" ht="29.25" customHeight="1">
      <c r="A18" s="764" t="s">
        <v>252</v>
      </c>
      <c r="B18" s="764"/>
    </row>
    <row r="19" spans="1:2" ht="20.25" customHeight="1">
      <c r="A19" s="765" t="s">
        <v>179</v>
      </c>
      <c r="B19" s="765"/>
    </row>
    <row r="20" spans="1:2" ht="34.5" customHeight="1">
      <c r="A20" s="335"/>
      <c r="B20" s="335"/>
    </row>
    <row r="21" spans="1:2" ht="34.5" customHeight="1">
      <c r="A21" s="335"/>
      <c r="B21" s="335"/>
    </row>
    <row r="22" spans="1:2" ht="31.5" customHeight="1">
      <c r="A22" s="322"/>
      <c r="B22" s="322"/>
    </row>
    <row r="23" spans="1:2" ht="30.75" customHeight="1">
      <c r="A23" s="584"/>
      <c r="B23" s="584"/>
    </row>
    <row r="24" spans="1:2" ht="27" customHeight="1">
      <c r="A24" s="465"/>
      <c r="B24" s="465"/>
    </row>
    <row r="25" spans="1:2" ht="30" customHeight="1"/>
    <row r="26" spans="1:2" ht="24.75" customHeight="1">
      <c r="A26" s="164" t="s">
        <v>132</v>
      </c>
      <c r="B26" s="690">
        <v>93</v>
      </c>
    </row>
  </sheetData>
  <mergeCells count="6">
    <mergeCell ref="A19:B19"/>
    <mergeCell ref="C3:E3"/>
    <mergeCell ref="A1:B1"/>
    <mergeCell ref="A15:B15"/>
    <mergeCell ref="A16:B16"/>
    <mergeCell ref="A18:B18"/>
  </mergeCells>
  <printOptions horizontalCentered="1"/>
  <pageMargins left="0.70866141732283472" right="0.70866141732283472" top="0.59055118110236227" bottom="0.19685039370078741" header="0.31496062992125984" footer="0.31496062992125984"/>
  <pageSetup paperSize="9" orientation="portrait" r:id="rId1"/>
  <drawing r:id="rId2"/>
</worksheet>
</file>

<file path=xl/worksheets/sheet43.xml><?xml version="1.0" encoding="utf-8"?>
<worksheet xmlns="http://schemas.openxmlformats.org/spreadsheetml/2006/main" xmlns:r="http://schemas.openxmlformats.org/officeDocument/2006/relationships">
  <sheetPr codeName="Sheet13">
    <tabColor theme="7" tint="0.39997558519241921"/>
  </sheetPr>
  <dimension ref="A1:XDU389"/>
  <sheetViews>
    <sheetView rightToLeft="1" view="pageBreakPreview" topLeftCell="A310" workbookViewId="0">
      <selection activeCell="F334" sqref="F334"/>
    </sheetView>
  </sheetViews>
  <sheetFormatPr defaultRowHeight="12.75"/>
  <cols>
    <col min="1" max="1" width="32.28515625" customWidth="1"/>
    <col min="2" max="3" width="15.28515625" customWidth="1"/>
    <col min="4" max="4" width="17.7109375" customWidth="1"/>
  </cols>
  <sheetData>
    <row r="1" spans="1:4" ht="22.5" customHeight="1">
      <c r="A1" s="767" t="s">
        <v>103</v>
      </c>
      <c r="B1" s="767"/>
      <c r="C1" s="767"/>
      <c r="D1" s="767"/>
    </row>
    <row r="2" spans="1:4" ht="33" customHeight="1">
      <c r="A2" s="767" t="s">
        <v>76</v>
      </c>
      <c r="B2" s="767"/>
      <c r="C2" s="767"/>
      <c r="D2" s="767"/>
    </row>
    <row r="3" spans="1:4" ht="19.5" customHeight="1" thickBot="1">
      <c r="A3" s="17" t="s">
        <v>14</v>
      </c>
      <c r="B3" s="18"/>
      <c r="C3" s="18"/>
      <c r="D3" s="16"/>
    </row>
    <row r="4" spans="1:4" ht="30.75" customHeight="1" thickTop="1">
      <c r="A4" s="60" t="s">
        <v>43</v>
      </c>
      <c r="B4" s="60" t="s">
        <v>44</v>
      </c>
      <c r="C4" s="60" t="s">
        <v>45</v>
      </c>
      <c r="D4" s="60" t="s">
        <v>67</v>
      </c>
    </row>
    <row r="5" spans="1:4" s="61" customFormat="1" ht="21.95" customHeight="1">
      <c r="A5" s="40" t="s">
        <v>46</v>
      </c>
      <c r="B5" s="62">
        <v>55</v>
      </c>
      <c r="C5" s="13">
        <f>B5/447*100</f>
        <v>12.304250559284116</v>
      </c>
      <c r="D5" s="13">
        <f>B5/1072324*100000</f>
        <v>5.1290468179393542</v>
      </c>
    </row>
    <row r="6" spans="1:4" ht="21.95" customHeight="1">
      <c r="A6" s="67" t="s">
        <v>57</v>
      </c>
      <c r="B6" s="63">
        <v>55</v>
      </c>
      <c r="C6" s="14">
        <f>B6/447*100</f>
        <v>12.304250559284116</v>
      </c>
      <c r="D6" s="14">
        <f>B6/1072324*100000</f>
        <v>5.1290468179393542</v>
      </c>
    </row>
    <row r="7" spans="1:4" ht="21.95" customHeight="1">
      <c r="A7" s="34" t="s">
        <v>48</v>
      </c>
      <c r="B7" s="4">
        <v>39</v>
      </c>
      <c r="C7" s="14">
        <f t="shared" ref="C7:C16" si="0">B7/447*100</f>
        <v>8.724832214765101</v>
      </c>
      <c r="D7" s="14">
        <f t="shared" ref="D7:D16" si="1">B7/1072324*100000</f>
        <v>3.636960470902451</v>
      </c>
    </row>
    <row r="8" spans="1:4" ht="21.95" customHeight="1">
      <c r="A8" s="34" t="s">
        <v>47</v>
      </c>
      <c r="B8" s="4">
        <v>31</v>
      </c>
      <c r="C8" s="14">
        <f t="shared" si="0"/>
        <v>6.9351230425055936</v>
      </c>
      <c r="D8" s="14">
        <f t="shared" si="1"/>
        <v>2.8909172973839996</v>
      </c>
    </row>
    <row r="9" spans="1:4" ht="21.95" customHeight="1">
      <c r="A9" s="34" t="s">
        <v>53</v>
      </c>
      <c r="B9" s="4">
        <v>30</v>
      </c>
      <c r="C9" s="14">
        <f t="shared" si="0"/>
        <v>6.7114093959731544</v>
      </c>
      <c r="D9" s="14">
        <f t="shared" si="1"/>
        <v>2.7976619006941932</v>
      </c>
    </row>
    <row r="10" spans="1:4" ht="21.95" customHeight="1">
      <c r="A10" s="34" t="s">
        <v>50</v>
      </c>
      <c r="B10" s="4">
        <v>29</v>
      </c>
      <c r="C10" s="14">
        <f t="shared" si="0"/>
        <v>6.4876957494407153</v>
      </c>
      <c r="D10" s="14">
        <f t="shared" si="1"/>
        <v>2.7044065040043868</v>
      </c>
    </row>
    <row r="11" spans="1:4" ht="21.95" customHeight="1">
      <c r="A11" s="34" t="s">
        <v>79</v>
      </c>
      <c r="B11" s="4">
        <v>23</v>
      </c>
      <c r="C11" s="14">
        <f t="shared" si="0"/>
        <v>5.1454138702460845</v>
      </c>
      <c r="D11" s="14">
        <f t="shared" si="1"/>
        <v>2.1448741238655482</v>
      </c>
    </row>
    <row r="12" spans="1:4" ht="21.95" customHeight="1">
      <c r="A12" s="34" t="s">
        <v>54</v>
      </c>
      <c r="B12" s="4">
        <v>22</v>
      </c>
      <c r="C12" s="14">
        <f t="shared" si="0"/>
        <v>4.9217002237136462</v>
      </c>
      <c r="D12" s="14">
        <f t="shared" si="1"/>
        <v>2.0516187271757413</v>
      </c>
    </row>
    <row r="13" spans="1:4" ht="21.95" customHeight="1">
      <c r="A13" s="34" t="s">
        <v>49</v>
      </c>
      <c r="B13" s="4">
        <v>15</v>
      </c>
      <c r="C13" s="14">
        <f t="shared" si="0"/>
        <v>3.3557046979865772</v>
      </c>
      <c r="D13" s="14">
        <f t="shared" si="1"/>
        <v>1.3988309503470966</v>
      </c>
    </row>
    <row r="14" spans="1:4" ht="21.95" customHeight="1">
      <c r="A14" s="34" t="s">
        <v>61</v>
      </c>
      <c r="B14" s="4">
        <v>11</v>
      </c>
      <c r="C14" s="14">
        <f t="shared" si="0"/>
        <v>2.4608501118568231</v>
      </c>
      <c r="D14" s="14">
        <f t="shared" si="1"/>
        <v>1.0258093635878707</v>
      </c>
    </row>
    <row r="15" spans="1:4" ht="21.95" customHeight="1">
      <c r="A15" s="35" t="s">
        <v>52</v>
      </c>
      <c r="B15" s="7">
        <v>137</v>
      </c>
      <c r="C15" s="20">
        <f t="shared" si="0"/>
        <v>30.648769574944073</v>
      </c>
      <c r="D15" s="20">
        <f t="shared" si="1"/>
        <v>12.775989346503483</v>
      </c>
    </row>
    <row r="16" spans="1:4" ht="21.95" customHeight="1" thickBot="1">
      <c r="A16" s="36" t="s">
        <v>2</v>
      </c>
      <c r="B16" s="6">
        <f>SUM(B5:B15)</f>
        <v>447</v>
      </c>
      <c r="C16" s="21">
        <f t="shared" si="0"/>
        <v>100</v>
      </c>
      <c r="D16" s="21">
        <f t="shared" si="1"/>
        <v>41.68516232034348</v>
      </c>
    </row>
    <row r="17" spans="1:4" ht="9.75" customHeight="1" thickTop="1">
      <c r="A17" s="10"/>
      <c r="B17" s="11"/>
      <c r="C17" s="12"/>
      <c r="D17" s="11"/>
    </row>
    <row r="18" spans="1:4" ht="24.75" customHeight="1" thickBot="1">
      <c r="A18" s="17" t="s">
        <v>0</v>
      </c>
      <c r="B18" s="18"/>
      <c r="C18" s="18"/>
      <c r="D18" s="16"/>
    </row>
    <row r="19" spans="1:4" ht="29.25" customHeight="1" thickTop="1">
      <c r="A19" s="27" t="s">
        <v>43</v>
      </c>
      <c r="B19" s="27" t="s">
        <v>44</v>
      </c>
      <c r="C19" s="27" t="s">
        <v>45</v>
      </c>
      <c r="D19" s="27" t="s">
        <v>67</v>
      </c>
    </row>
    <row r="20" spans="1:4" ht="21.95" customHeight="1">
      <c r="A20" s="33" t="s">
        <v>46</v>
      </c>
      <c r="B20" s="5">
        <v>264</v>
      </c>
      <c r="C20" s="19">
        <f>B20/1377*100</f>
        <v>19.172113289760347</v>
      </c>
      <c r="D20" s="19">
        <f>B20/3106948*100000</f>
        <v>8.4970845987766772</v>
      </c>
    </row>
    <row r="21" spans="1:4" ht="21.95" customHeight="1">
      <c r="A21" s="34" t="s">
        <v>47</v>
      </c>
      <c r="B21" s="4">
        <v>139</v>
      </c>
      <c r="C21" s="14">
        <f>B21/1377*100</f>
        <v>10.094408133623819</v>
      </c>
      <c r="D21" s="14">
        <f>B21/3106948*100000</f>
        <v>4.4738437849619626</v>
      </c>
    </row>
    <row r="22" spans="1:4" ht="21.95" customHeight="1">
      <c r="A22" s="34" t="s">
        <v>48</v>
      </c>
      <c r="B22" s="4">
        <v>120</v>
      </c>
      <c r="C22" s="14">
        <f t="shared" ref="C22:C31" si="2">B22/1377*100</f>
        <v>8.7145969498910674</v>
      </c>
      <c r="D22" s="14">
        <f t="shared" ref="D22:D31" si="3">B22/3106948*100000</f>
        <v>3.8623111812621262</v>
      </c>
    </row>
    <row r="23" spans="1:4" ht="21.95" customHeight="1">
      <c r="A23" s="34" t="s">
        <v>53</v>
      </c>
      <c r="B23" s="4">
        <v>82</v>
      </c>
      <c r="C23" s="14">
        <f t="shared" si="2"/>
        <v>5.9549745824255629</v>
      </c>
      <c r="D23" s="14">
        <f t="shared" si="3"/>
        <v>2.6392459738624527</v>
      </c>
    </row>
    <row r="24" spans="1:4" ht="21.95" customHeight="1">
      <c r="A24" s="34" t="s">
        <v>79</v>
      </c>
      <c r="B24" s="4">
        <v>80</v>
      </c>
      <c r="C24" s="14">
        <f t="shared" si="2"/>
        <v>5.8097312999273782</v>
      </c>
      <c r="D24" s="14">
        <f t="shared" si="3"/>
        <v>2.5748741208414172</v>
      </c>
    </row>
    <row r="25" spans="1:4" ht="21.95" customHeight="1">
      <c r="A25" s="34" t="s">
        <v>49</v>
      </c>
      <c r="B25" s="4">
        <v>69</v>
      </c>
      <c r="C25" s="14">
        <f t="shared" si="2"/>
        <v>5.0108932461873641</v>
      </c>
      <c r="D25" s="14">
        <f t="shared" si="3"/>
        <v>2.2208289292257226</v>
      </c>
    </row>
    <row r="26" spans="1:4" ht="21.95" customHeight="1">
      <c r="A26" s="34" t="s">
        <v>50</v>
      </c>
      <c r="B26" s="4">
        <v>62</v>
      </c>
      <c r="C26" s="14">
        <f t="shared" si="2"/>
        <v>4.5025417574437183</v>
      </c>
      <c r="D26" s="14">
        <f t="shared" si="3"/>
        <v>1.9955274436520984</v>
      </c>
    </row>
    <row r="27" spans="1:4" ht="21.95" customHeight="1">
      <c r="A27" s="34" t="s">
        <v>54</v>
      </c>
      <c r="B27" s="4">
        <v>43</v>
      </c>
      <c r="C27" s="14">
        <f t="shared" si="2"/>
        <v>3.1227305737109656</v>
      </c>
      <c r="D27" s="14">
        <f t="shared" si="3"/>
        <v>1.3839948399522617</v>
      </c>
    </row>
    <row r="28" spans="1:4" ht="21.95" customHeight="1">
      <c r="A28" s="34" t="s">
        <v>80</v>
      </c>
      <c r="B28" s="4">
        <v>42</v>
      </c>
      <c r="C28" s="14">
        <f t="shared" si="2"/>
        <v>3.0501089324618738</v>
      </c>
      <c r="D28" s="14">
        <f t="shared" si="3"/>
        <v>1.3518089134417441</v>
      </c>
    </row>
    <row r="29" spans="1:4" ht="21.95" customHeight="1">
      <c r="A29" s="34" t="s">
        <v>51</v>
      </c>
      <c r="B29" s="4">
        <v>38</v>
      </c>
      <c r="C29" s="14">
        <f t="shared" si="2"/>
        <v>2.7596223674655045</v>
      </c>
      <c r="D29" s="14">
        <f t="shared" si="3"/>
        <v>1.2230652073996733</v>
      </c>
    </row>
    <row r="30" spans="1:4" ht="21.95" customHeight="1">
      <c r="A30" s="35" t="s">
        <v>52</v>
      </c>
      <c r="B30" s="7">
        <v>438</v>
      </c>
      <c r="C30" s="20">
        <f t="shared" si="2"/>
        <v>31.808278867102395</v>
      </c>
      <c r="D30" s="20">
        <f t="shared" si="3"/>
        <v>14.09743581160676</v>
      </c>
    </row>
    <row r="31" spans="1:4" ht="21.95" customHeight="1" thickBot="1">
      <c r="A31" s="36" t="s">
        <v>2</v>
      </c>
      <c r="B31" s="6">
        <f>SUM(B20:B30)</f>
        <v>1377</v>
      </c>
      <c r="C31" s="21">
        <f t="shared" si="2"/>
        <v>100</v>
      </c>
      <c r="D31" s="21">
        <f t="shared" si="3"/>
        <v>44.320020804982896</v>
      </c>
    </row>
    <row r="32" spans="1:4" s="26" customFormat="1" ht="36" customHeight="1" thickTop="1">
      <c r="A32" s="37"/>
      <c r="B32" s="38"/>
      <c r="C32" s="13"/>
      <c r="D32" s="56" t="s">
        <v>75</v>
      </c>
    </row>
    <row r="33" spans="1:4" s="64" customFormat="1" ht="19.5" customHeight="1">
      <c r="A33" s="70" t="s">
        <v>63</v>
      </c>
      <c r="B33" s="65"/>
      <c r="C33" s="13"/>
      <c r="D33" s="56"/>
    </row>
    <row r="34" spans="1:4" s="26" customFormat="1" ht="10.5" customHeight="1">
      <c r="A34" s="44"/>
      <c r="B34" s="42"/>
      <c r="C34" s="43"/>
      <c r="D34" s="43"/>
    </row>
    <row r="35" spans="1:4" ht="16.5" customHeight="1">
      <c r="A35" s="92" t="s">
        <v>100</v>
      </c>
      <c r="B35" s="69"/>
      <c r="C35" s="69"/>
      <c r="D35" s="69"/>
    </row>
    <row r="36" spans="1:4" ht="9.75" customHeight="1">
      <c r="A36" s="32"/>
      <c r="B36" s="32"/>
      <c r="C36" s="32"/>
      <c r="D36" s="13"/>
    </row>
    <row r="37" spans="1:4" ht="15" customHeight="1">
      <c r="A37" s="869">
        <v>136</v>
      </c>
      <c r="B37" s="869"/>
      <c r="C37" s="869"/>
      <c r="D37" s="869"/>
    </row>
    <row r="38" spans="1:4" ht="24" customHeight="1">
      <c r="A38" s="767" t="s">
        <v>104</v>
      </c>
      <c r="B38" s="767"/>
      <c r="C38" s="767"/>
      <c r="D38" s="767"/>
    </row>
    <row r="39" spans="1:4" ht="32.25" customHeight="1">
      <c r="A39" s="767" t="s">
        <v>76</v>
      </c>
      <c r="B39" s="767"/>
      <c r="C39" s="767"/>
      <c r="D39" s="767"/>
    </row>
    <row r="40" spans="1:4" ht="19.5" customHeight="1" thickBot="1">
      <c r="A40" s="17" t="s">
        <v>17</v>
      </c>
      <c r="B40" s="18"/>
      <c r="C40" s="18"/>
      <c r="D40" s="16"/>
    </row>
    <row r="41" spans="1:4" ht="34.5" customHeight="1" thickTop="1">
      <c r="A41" s="107" t="s">
        <v>99</v>
      </c>
      <c r="B41" s="30" t="s">
        <v>44</v>
      </c>
      <c r="C41" s="30" t="s">
        <v>45</v>
      </c>
      <c r="D41" s="30" t="s">
        <v>67</v>
      </c>
    </row>
    <row r="42" spans="1:4" ht="21.95" customHeight="1">
      <c r="A42" s="33" t="s">
        <v>46</v>
      </c>
      <c r="B42" s="5">
        <v>107</v>
      </c>
      <c r="C42" s="19">
        <f>B42/504*100</f>
        <v>21.230158730158731</v>
      </c>
      <c r="D42" s="19">
        <f>B42/1784853*100000</f>
        <v>5.994891456047081</v>
      </c>
    </row>
    <row r="43" spans="1:4" ht="21.95" customHeight="1">
      <c r="A43" s="34" t="s">
        <v>48</v>
      </c>
      <c r="B43" s="4">
        <v>62</v>
      </c>
      <c r="C43" s="14">
        <f>B43/504*100</f>
        <v>12.301587301587301</v>
      </c>
      <c r="D43" s="14">
        <f>B43/1784853*100000</f>
        <v>3.4736754231300844</v>
      </c>
    </row>
    <row r="44" spans="1:4" ht="21.95" customHeight="1">
      <c r="A44" s="34" t="s">
        <v>53</v>
      </c>
      <c r="B44" s="4">
        <v>31</v>
      </c>
      <c r="C44" s="14">
        <f t="shared" ref="C44:C53" si="4">B44/504*100</f>
        <v>6.1507936507936503</v>
      </c>
      <c r="D44" s="14">
        <f t="shared" ref="D44:D53" si="5">B44/1784853*100000</f>
        <v>1.7368377115650422</v>
      </c>
    </row>
    <row r="45" spans="1:4" ht="21.95" customHeight="1">
      <c r="A45" s="34" t="s">
        <v>47</v>
      </c>
      <c r="B45" s="4">
        <v>30</v>
      </c>
      <c r="C45" s="14">
        <f t="shared" si="4"/>
        <v>5.9523809523809517</v>
      </c>
      <c r="D45" s="14">
        <f t="shared" si="5"/>
        <v>1.6808106886113312</v>
      </c>
    </row>
    <row r="46" spans="1:4" ht="21.95" customHeight="1">
      <c r="A46" s="34" t="s">
        <v>79</v>
      </c>
      <c r="B46" s="4">
        <v>28</v>
      </c>
      <c r="C46" s="14">
        <f t="shared" si="4"/>
        <v>5.5555555555555554</v>
      </c>
      <c r="D46" s="14">
        <f t="shared" si="5"/>
        <v>1.568756642703909</v>
      </c>
    </row>
    <row r="47" spans="1:4" ht="21.95" customHeight="1">
      <c r="A47" s="40" t="s">
        <v>50</v>
      </c>
      <c r="B47" s="4">
        <v>27</v>
      </c>
      <c r="C47" s="14">
        <f t="shared" si="4"/>
        <v>5.3571428571428568</v>
      </c>
      <c r="D47" s="14">
        <f t="shared" si="5"/>
        <v>1.5127296197501978</v>
      </c>
    </row>
    <row r="48" spans="1:4" ht="21.95" customHeight="1">
      <c r="A48" s="34" t="s">
        <v>57</v>
      </c>
      <c r="B48" s="4">
        <v>26</v>
      </c>
      <c r="C48" s="14">
        <f t="shared" si="4"/>
        <v>5.1587301587301582</v>
      </c>
      <c r="D48" s="14">
        <f t="shared" si="5"/>
        <v>1.4567025967964868</v>
      </c>
    </row>
    <row r="49" spans="1:4" ht="21.95" customHeight="1">
      <c r="A49" s="34" t="s">
        <v>54</v>
      </c>
      <c r="B49" s="4">
        <v>21</v>
      </c>
      <c r="C49" s="14">
        <f t="shared" si="4"/>
        <v>4.1666666666666661</v>
      </c>
      <c r="D49" s="14">
        <f t="shared" si="5"/>
        <v>1.1765674820279317</v>
      </c>
    </row>
    <row r="50" spans="1:4" ht="21.95" customHeight="1">
      <c r="A50" s="34" t="s">
        <v>82</v>
      </c>
      <c r="B50" s="4">
        <v>19</v>
      </c>
      <c r="C50" s="14">
        <f t="shared" si="4"/>
        <v>3.7698412698412698</v>
      </c>
      <c r="D50" s="14">
        <f t="shared" si="5"/>
        <v>1.0645134361205097</v>
      </c>
    </row>
    <row r="51" spans="1:4" ht="21.95" customHeight="1">
      <c r="A51" s="34" t="s">
        <v>49</v>
      </c>
      <c r="B51" s="4">
        <v>17</v>
      </c>
      <c r="C51" s="14">
        <f t="shared" si="4"/>
        <v>3.373015873015873</v>
      </c>
      <c r="D51" s="14">
        <f t="shared" si="5"/>
        <v>0.95245939021308768</v>
      </c>
    </row>
    <row r="52" spans="1:4" ht="21.95" customHeight="1">
      <c r="A52" s="35" t="s">
        <v>52</v>
      </c>
      <c r="B52" s="7">
        <v>136</v>
      </c>
      <c r="C52" s="20">
        <f t="shared" si="4"/>
        <v>26.984126984126984</v>
      </c>
      <c r="D52" s="20">
        <f t="shared" si="5"/>
        <v>7.6196751217047014</v>
      </c>
    </row>
    <row r="53" spans="1:4" ht="21.95" customHeight="1" thickBot="1">
      <c r="A53" s="36" t="s">
        <v>2</v>
      </c>
      <c r="B53" s="6">
        <f>SUM(B42:B52)</f>
        <v>504</v>
      </c>
      <c r="C53" s="21">
        <f t="shared" si="4"/>
        <v>100</v>
      </c>
      <c r="D53" s="21">
        <f t="shared" si="5"/>
        <v>28.237619568670357</v>
      </c>
    </row>
    <row r="54" spans="1:4" ht="14.25" customHeight="1" thickTop="1">
      <c r="A54" s="22"/>
      <c r="B54" s="3"/>
      <c r="C54" s="13"/>
      <c r="D54" s="13"/>
    </row>
    <row r="55" spans="1:4" ht="20.100000000000001" customHeight="1" thickBot="1">
      <c r="A55" s="17" t="s">
        <v>1</v>
      </c>
      <c r="B55" s="18"/>
      <c r="C55" s="18"/>
      <c r="D55" s="16"/>
    </row>
    <row r="56" spans="1:4" ht="34.5" customHeight="1" thickTop="1">
      <c r="A56" s="30" t="s">
        <v>43</v>
      </c>
      <c r="B56" s="30" t="s">
        <v>44</v>
      </c>
      <c r="C56" s="30" t="s">
        <v>45</v>
      </c>
      <c r="D56" s="30" t="s">
        <v>67</v>
      </c>
    </row>
    <row r="57" spans="1:4" ht="21.95" customHeight="1">
      <c r="A57" s="33" t="s">
        <v>46</v>
      </c>
      <c r="B57" s="5">
        <v>97</v>
      </c>
      <c r="C57" s="19">
        <f>B57/616*100</f>
        <v>15.746753246753247</v>
      </c>
      <c r="D57" s="19">
        <f>B57/1325853*100000</f>
        <v>7.3160448405667902</v>
      </c>
    </row>
    <row r="58" spans="1:4" ht="21.95" customHeight="1">
      <c r="A58" s="34" t="s">
        <v>47</v>
      </c>
      <c r="B58" s="4">
        <v>75</v>
      </c>
      <c r="C58" s="14">
        <f>B58/616*100</f>
        <v>12.175324675324676</v>
      </c>
      <c r="D58" s="14">
        <f>B58/1325853*100000</f>
        <v>5.6567357014691675</v>
      </c>
    </row>
    <row r="59" spans="1:4" ht="21.95" customHeight="1">
      <c r="A59" s="34" t="s">
        <v>50</v>
      </c>
      <c r="B59" s="4">
        <v>40</v>
      </c>
      <c r="C59" s="14">
        <f t="shared" ref="C59:C67" si="6">B59/616*100</f>
        <v>6.4935064935064926</v>
      </c>
      <c r="D59" s="14">
        <f t="shared" ref="D59:D68" si="7">B59/1325853*100000</f>
        <v>3.0169257074502225</v>
      </c>
    </row>
    <row r="60" spans="1:4" ht="21.95" customHeight="1">
      <c r="A60" s="34" t="s">
        <v>53</v>
      </c>
      <c r="B60" s="4">
        <v>36</v>
      </c>
      <c r="C60" s="14">
        <f t="shared" si="6"/>
        <v>5.8441558441558437</v>
      </c>
      <c r="D60" s="14">
        <f t="shared" si="7"/>
        <v>2.7152331367052001</v>
      </c>
    </row>
    <row r="61" spans="1:4" ht="21.95" customHeight="1">
      <c r="A61" s="34" t="s">
        <v>54</v>
      </c>
      <c r="B61" s="4">
        <v>34</v>
      </c>
      <c r="C61" s="14">
        <f t="shared" si="6"/>
        <v>5.5194805194805197</v>
      </c>
      <c r="D61" s="14">
        <f t="shared" si="7"/>
        <v>2.5643868513326891</v>
      </c>
    </row>
    <row r="62" spans="1:4" ht="21.95" customHeight="1">
      <c r="A62" s="34" t="s">
        <v>57</v>
      </c>
      <c r="B62" s="4">
        <v>34</v>
      </c>
      <c r="C62" s="14">
        <f t="shared" si="6"/>
        <v>5.5194805194805197</v>
      </c>
      <c r="D62" s="14">
        <f t="shared" si="7"/>
        <v>2.5643868513326891</v>
      </c>
    </row>
    <row r="63" spans="1:4" ht="21.95" customHeight="1">
      <c r="A63" s="34" t="s">
        <v>48</v>
      </c>
      <c r="B63" s="4">
        <v>32</v>
      </c>
      <c r="C63" s="14">
        <f t="shared" si="6"/>
        <v>5.1948051948051948</v>
      </c>
      <c r="D63" s="14">
        <f t="shared" si="7"/>
        <v>2.4135405659601781</v>
      </c>
    </row>
    <row r="64" spans="1:4" ht="21.95" customHeight="1">
      <c r="A64" s="34" t="s">
        <v>49</v>
      </c>
      <c r="B64" s="4">
        <v>29</v>
      </c>
      <c r="C64" s="14">
        <f t="shared" si="6"/>
        <v>4.7077922077922079</v>
      </c>
      <c r="D64" s="14">
        <f t="shared" si="7"/>
        <v>2.1872711379014111</v>
      </c>
    </row>
    <row r="65" spans="1:4" ht="21.95" customHeight="1">
      <c r="A65" s="34" t="s">
        <v>51</v>
      </c>
      <c r="B65" s="4">
        <v>28</v>
      </c>
      <c r="C65" s="14">
        <f t="shared" si="6"/>
        <v>4.5454545454545459</v>
      </c>
      <c r="D65" s="14">
        <f t="shared" si="7"/>
        <v>2.1118479952151561</v>
      </c>
    </row>
    <row r="66" spans="1:4" ht="21.95" customHeight="1">
      <c r="A66" s="34" t="s">
        <v>79</v>
      </c>
      <c r="B66" s="4">
        <v>23</v>
      </c>
      <c r="C66" s="14">
        <f t="shared" si="6"/>
        <v>3.7337662337662336</v>
      </c>
      <c r="D66" s="14">
        <f t="shared" si="7"/>
        <v>1.7347322817838779</v>
      </c>
    </row>
    <row r="67" spans="1:4" ht="21.95" customHeight="1">
      <c r="A67" s="35" t="s">
        <v>52</v>
      </c>
      <c r="B67" s="7">
        <v>188</v>
      </c>
      <c r="C67" s="20">
        <f t="shared" si="6"/>
        <v>30.519480519480517</v>
      </c>
      <c r="D67" s="20">
        <f t="shared" si="7"/>
        <v>14.179550825016047</v>
      </c>
    </row>
    <row r="68" spans="1:4" ht="21.95" customHeight="1" thickBot="1">
      <c r="A68" s="36" t="s">
        <v>2</v>
      </c>
      <c r="B68" s="6">
        <f>SUM(B57:B67)</f>
        <v>616</v>
      </c>
      <c r="C68" s="21">
        <f>B68/616*100</f>
        <v>100</v>
      </c>
      <c r="D68" s="21">
        <f t="shared" si="7"/>
        <v>46.460655894733428</v>
      </c>
    </row>
    <row r="69" spans="1:4" s="26" customFormat="1" ht="21.75" customHeight="1" thickTop="1">
      <c r="A69" s="41"/>
      <c r="B69" s="38"/>
      <c r="C69" s="13"/>
      <c r="D69" s="56" t="s">
        <v>75</v>
      </c>
    </row>
    <row r="70" spans="1:4" s="64" customFormat="1" ht="20.25" customHeight="1">
      <c r="A70" s="70" t="s">
        <v>63</v>
      </c>
      <c r="B70" s="71"/>
      <c r="C70" s="13"/>
      <c r="D70" s="56"/>
    </row>
    <row r="71" spans="1:4" s="26" customFormat="1" ht="11.25" customHeight="1">
      <c r="A71" s="44"/>
      <c r="B71" s="42"/>
      <c r="C71" s="43"/>
      <c r="D71" s="43"/>
    </row>
    <row r="72" spans="1:4" ht="15.75" customHeight="1">
      <c r="A72" s="92" t="s">
        <v>100</v>
      </c>
      <c r="B72" s="69"/>
      <c r="C72" s="69"/>
      <c r="D72" s="69"/>
    </row>
    <row r="73" spans="1:4" ht="10.5" customHeight="1">
      <c r="A73" s="32"/>
      <c r="B73" s="32"/>
      <c r="C73" s="32"/>
      <c r="D73" s="13"/>
    </row>
    <row r="74" spans="1:4" ht="17.25" customHeight="1">
      <c r="A74" s="869">
        <v>137</v>
      </c>
      <c r="B74" s="869"/>
      <c r="C74" s="869"/>
      <c r="D74" s="869"/>
    </row>
    <row r="75" spans="1:4" ht="22.5" customHeight="1">
      <c r="A75" s="767" t="s">
        <v>104</v>
      </c>
      <c r="B75" s="767"/>
      <c r="C75" s="767"/>
      <c r="D75" s="767"/>
    </row>
    <row r="76" spans="1:4" ht="31.5" customHeight="1">
      <c r="A76" s="767" t="s">
        <v>76</v>
      </c>
      <c r="B76" s="767"/>
      <c r="C76" s="767"/>
      <c r="D76" s="767"/>
    </row>
    <row r="77" spans="1:4" ht="21" customHeight="1" thickBot="1">
      <c r="A77" s="17" t="s">
        <v>40</v>
      </c>
      <c r="B77" s="18"/>
      <c r="C77" s="18"/>
      <c r="D77" s="16"/>
    </row>
    <row r="78" spans="1:4" ht="33.75" customHeight="1" thickTop="1">
      <c r="A78" s="27" t="s">
        <v>43</v>
      </c>
      <c r="B78" s="27" t="s">
        <v>44</v>
      </c>
      <c r="C78" s="27" t="s">
        <v>45</v>
      </c>
      <c r="D78" s="27" t="s">
        <v>67</v>
      </c>
    </row>
    <row r="79" spans="1:4" ht="21.95" customHeight="1">
      <c r="A79" s="33" t="s">
        <v>46</v>
      </c>
      <c r="B79" s="5">
        <v>123</v>
      </c>
      <c r="C79" s="19">
        <f>B79/383*100</f>
        <v>32.114882506527415</v>
      </c>
      <c r="D79" s="19">
        <f>B79/1532081*100000</f>
        <v>8.0282961540545177</v>
      </c>
    </row>
    <row r="80" spans="1:4" ht="21.95" customHeight="1">
      <c r="A80" s="34" t="s">
        <v>47</v>
      </c>
      <c r="B80" s="4">
        <v>61</v>
      </c>
      <c r="C80" s="14">
        <f>B80/383*100</f>
        <v>15.926892950391643</v>
      </c>
      <c r="D80" s="14">
        <f>B80/1532081*100000</f>
        <v>3.9815127268075252</v>
      </c>
    </row>
    <row r="81" spans="1:4" ht="21.95" customHeight="1">
      <c r="A81" s="34" t="s">
        <v>53</v>
      </c>
      <c r="B81" s="4">
        <v>44</v>
      </c>
      <c r="C81" s="14">
        <f t="shared" ref="C81:C90" si="8">B81/383*100</f>
        <v>11.488250652741515</v>
      </c>
      <c r="D81" s="14">
        <f t="shared" ref="D81:D90" si="9">B81/1532081*100000</f>
        <v>2.8719108193365757</v>
      </c>
    </row>
    <row r="82" spans="1:4" ht="21.95" customHeight="1">
      <c r="A82" s="34" t="s">
        <v>79</v>
      </c>
      <c r="B82" s="4">
        <v>25</v>
      </c>
      <c r="C82" s="14">
        <f t="shared" si="8"/>
        <v>6.5274151436031342</v>
      </c>
      <c r="D82" s="14">
        <f t="shared" si="9"/>
        <v>1.6317675109866905</v>
      </c>
    </row>
    <row r="83" spans="1:4" ht="21.95" customHeight="1">
      <c r="A83" s="34" t="s">
        <v>54</v>
      </c>
      <c r="B83" s="4">
        <v>15</v>
      </c>
      <c r="C83" s="14">
        <f t="shared" si="8"/>
        <v>3.9164490861618799</v>
      </c>
      <c r="D83" s="14">
        <f t="shared" si="9"/>
        <v>0.97906050659201438</v>
      </c>
    </row>
    <row r="84" spans="1:4" ht="21.95" customHeight="1">
      <c r="A84" s="34" t="s">
        <v>59</v>
      </c>
      <c r="B84" s="4">
        <v>14</v>
      </c>
      <c r="C84" s="14">
        <f t="shared" si="8"/>
        <v>3.6553524804177546</v>
      </c>
      <c r="D84" s="14">
        <f t="shared" si="9"/>
        <v>0.91378980615254668</v>
      </c>
    </row>
    <row r="85" spans="1:4" ht="21.95" customHeight="1">
      <c r="A85" s="34" t="s">
        <v>57</v>
      </c>
      <c r="B85" s="4">
        <v>12</v>
      </c>
      <c r="C85" s="14">
        <f t="shared" si="8"/>
        <v>3.1331592689295036</v>
      </c>
      <c r="D85" s="14">
        <f t="shared" si="9"/>
        <v>0.7832484052736115</v>
      </c>
    </row>
    <row r="86" spans="1:4" ht="21.95" customHeight="1">
      <c r="A86" s="34" t="s">
        <v>50</v>
      </c>
      <c r="B86" s="4">
        <v>12</v>
      </c>
      <c r="C86" s="14">
        <f t="shared" si="8"/>
        <v>3.1331592689295036</v>
      </c>
      <c r="D86" s="14">
        <f t="shared" si="9"/>
        <v>0.7832484052736115</v>
      </c>
    </row>
    <row r="87" spans="1:4" ht="21.95" customHeight="1">
      <c r="A87" s="34" t="s">
        <v>60</v>
      </c>
      <c r="B87" s="4">
        <v>7</v>
      </c>
      <c r="C87" s="14">
        <f t="shared" si="8"/>
        <v>1.8276762402088773</v>
      </c>
      <c r="D87" s="14">
        <f t="shared" si="9"/>
        <v>0.45689490307627334</v>
      </c>
    </row>
    <row r="88" spans="1:4" ht="21.95" customHeight="1">
      <c r="A88" s="34" t="s">
        <v>81</v>
      </c>
      <c r="B88" s="4">
        <v>7</v>
      </c>
      <c r="C88" s="14">
        <f t="shared" si="8"/>
        <v>1.8276762402088773</v>
      </c>
      <c r="D88" s="14">
        <f t="shared" si="9"/>
        <v>0.45689490307627334</v>
      </c>
    </row>
    <row r="89" spans="1:4" ht="21.95" customHeight="1">
      <c r="A89" s="35" t="s">
        <v>52</v>
      </c>
      <c r="B89" s="7">
        <v>63</v>
      </c>
      <c r="C89" s="20">
        <f t="shared" si="8"/>
        <v>16.449086161879894</v>
      </c>
      <c r="D89" s="20">
        <f t="shared" si="9"/>
        <v>4.1120541276864602</v>
      </c>
    </row>
    <row r="90" spans="1:4" ht="21.95" customHeight="1" thickBot="1">
      <c r="A90" s="36" t="s">
        <v>2</v>
      </c>
      <c r="B90" s="6">
        <f>SUM(B79:B89)</f>
        <v>383</v>
      </c>
      <c r="C90" s="21">
        <f t="shared" si="8"/>
        <v>100</v>
      </c>
      <c r="D90" s="21">
        <f t="shared" si="9"/>
        <v>24.998678268316102</v>
      </c>
    </row>
    <row r="91" spans="1:4" ht="12" customHeight="1" thickTop="1">
      <c r="A91" s="22"/>
      <c r="B91" s="3"/>
      <c r="C91" s="13"/>
      <c r="D91" s="13"/>
    </row>
    <row r="92" spans="1:4" ht="20.25" customHeight="1" thickBot="1">
      <c r="A92" s="17" t="s">
        <v>3</v>
      </c>
      <c r="B92" s="18"/>
      <c r="C92" s="18"/>
      <c r="D92" s="16"/>
    </row>
    <row r="93" spans="1:4" ht="33" customHeight="1" thickTop="1">
      <c r="A93" s="53" t="s">
        <v>43</v>
      </c>
      <c r="B93" s="53" t="s">
        <v>44</v>
      </c>
      <c r="C93" s="53" t="s">
        <v>45</v>
      </c>
      <c r="D93" s="53" t="s">
        <v>67</v>
      </c>
    </row>
    <row r="94" spans="1:4" ht="21.95" customHeight="1">
      <c r="A94" s="33" t="s">
        <v>46</v>
      </c>
      <c r="B94" s="5">
        <v>99</v>
      </c>
      <c r="C94" s="19">
        <f>B94/393*100</f>
        <v>25.190839694656486</v>
      </c>
      <c r="D94" s="19">
        <f>B94/1371035*100000</f>
        <v>7.2208222255449357</v>
      </c>
    </row>
    <row r="95" spans="1:4" ht="21.95" customHeight="1">
      <c r="A95" s="34" t="s">
        <v>47</v>
      </c>
      <c r="B95" s="4">
        <v>33</v>
      </c>
      <c r="C95" s="14">
        <f>B95/393*100</f>
        <v>8.3969465648854964</v>
      </c>
      <c r="D95" s="14">
        <f>B95/1371035*100000</f>
        <v>2.4069407418483117</v>
      </c>
    </row>
    <row r="96" spans="1:4" s="64" customFormat="1" ht="21.95" customHeight="1">
      <c r="A96" s="34" t="s">
        <v>49</v>
      </c>
      <c r="B96" s="66">
        <v>32</v>
      </c>
      <c r="C96" s="14">
        <f t="shared" ref="C96:C105" si="10">B96/393*100</f>
        <v>8.1424936386768447</v>
      </c>
      <c r="D96" s="14">
        <f t="shared" ref="D96:D104" si="11">B96/1371035*100000</f>
        <v>2.334003143610484</v>
      </c>
    </row>
    <row r="97" spans="1:4" ht="21.95" customHeight="1">
      <c r="A97" s="34" t="s">
        <v>57</v>
      </c>
      <c r="B97" s="4">
        <v>23</v>
      </c>
      <c r="C97" s="14">
        <f t="shared" si="10"/>
        <v>5.8524173027989823</v>
      </c>
      <c r="D97" s="14">
        <f t="shared" si="11"/>
        <v>1.6775647594700354</v>
      </c>
    </row>
    <row r="98" spans="1:4" s="64" customFormat="1" ht="21.95" customHeight="1">
      <c r="A98" s="34" t="s">
        <v>54</v>
      </c>
      <c r="B98" s="66">
        <v>18</v>
      </c>
      <c r="C98" s="14">
        <f t="shared" si="10"/>
        <v>4.5801526717557248</v>
      </c>
      <c r="D98" s="14">
        <f t="shared" si="11"/>
        <v>1.3128767682808973</v>
      </c>
    </row>
    <row r="99" spans="1:4" ht="21.95" customHeight="1">
      <c r="A99" s="34" t="s">
        <v>53</v>
      </c>
      <c r="B99" s="4">
        <v>18</v>
      </c>
      <c r="C99" s="14">
        <f t="shared" si="10"/>
        <v>4.5801526717557248</v>
      </c>
      <c r="D99" s="14">
        <f t="shared" si="11"/>
        <v>1.3128767682808973</v>
      </c>
    </row>
    <row r="100" spans="1:4" ht="21.95" customHeight="1">
      <c r="A100" s="34" t="s">
        <v>48</v>
      </c>
      <c r="B100" s="4">
        <v>15</v>
      </c>
      <c r="C100" s="14">
        <f t="shared" si="10"/>
        <v>3.8167938931297711</v>
      </c>
      <c r="D100" s="14">
        <f t="shared" si="11"/>
        <v>1.0940639735674145</v>
      </c>
    </row>
    <row r="101" spans="1:4" ht="21.95" customHeight="1">
      <c r="A101" s="34" t="s">
        <v>79</v>
      </c>
      <c r="B101" s="4">
        <v>14</v>
      </c>
      <c r="C101" s="14">
        <f t="shared" si="10"/>
        <v>3.5623409669211195</v>
      </c>
      <c r="D101" s="14">
        <f>B101/1371035*100000</f>
        <v>1.0211263753295867</v>
      </c>
    </row>
    <row r="102" spans="1:4" ht="21.95" customHeight="1">
      <c r="A102" s="34" t="s">
        <v>51</v>
      </c>
      <c r="B102" s="4">
        <v>11</v>
      </c>
      <c r="C102" s="14">
        <f t="shared" si="10"/>
        <v>2.7989821882951653</v>
      </c>
      <c r="D102" s="14">
        <f t="shared" si="11"/>
        <v>0.80231358061610392</v>
      </c>
    </row>
    <row r="103" spans="1:4" ht="21.95" customHeight="1">
      <c r="A103" s="34" t="s">
        <v>61</v>
      </c>
      <c r="B103" s="4">
        <v>11</v>
      </c>
      <c r="C103" s="14">
        <f t="shared" si="10"/>
        <v>2.7989821882951653</v>
      </c>
      <c r="D103" s="14">
        <f t="shared" si="11"/>
        <v>0.80231358061610392</v>
      </c>
    </row>
    <row r="104" spans="1:4" ht="21.95" customHeight="1">
      <c r="A104" s="35" t="s">
        <v>52</v>
      </c>
      <c r="B104" s="7">
        <v>119</v>
      </c>
      <c r="C104" s="20">
        <f t="shared" si="10"/>
        <v>30.279898218829516</v>
      </c>
      <c r="D104" s="20">
        <f t="shared" si="11"/>
        <v>8.6795741903014871</v>
      </c>
    </row>
    <row r="105" spans="1:4" ht="21.95" customHeight="1" thickBot="1">
      <c r="A105" s="36" t="s">
        <v>2</v>
      </c>
      <c r="B105" s="6">
        <f>SUM(B94:B104)</f>
        <v>393</v>
      </c>
      <c r="C105" s="21">
        <f t="shared" si="10"/>
        <v>100</v>
      </c>
      <c r="D105" s="21">
        <f>B105/1371035*100000</f>
        <v>28.664476107466257</v>
      </c>
    </row>
    <row r="106" spans="1:4" s="26" customFormat="1" ht="33" customHeight="1" thickTop="1">
      <c r="A106" s="37"/>
      <c r="B106" s="38"/>
      <c r="C106" s="13"/>
      <c r="D106" s="56" t="s">
        <v>75</v>
      </c>
    </row>
    <row r="107" spans="1:4" s="31" customFormat="1" ht="21" customHeight="1">
      <c r="A107" s="70" t="s">
        <v>63</v>
      </c>
      <c r="B107" s="71"/>
      <c r="C107" s="13"/>
      <c r="D107" s="56"/>
    </row>
    <row r="108" spans="1:4" s="26" customFormat="1" ht="9.75" customHeight="1">
      <c r="A108" s="44"/>
      <c r="B108" s="42"/>
      <c r="C108" s="43"/>
      <c r="D108" s="43"/>
    </row>
    <row r="109" spans="1:4" ht="16.5" customHeight="1">
      <c r="A109" s="92" t="s">
        <v>100</v>
      </c>
      <c r="B109" s="69"/>
      <c r="C109" s="69"/>
      <c r="D109" s="69"/>
    </row>
    <row r="110" spans="1:4" ht="8.25" customHeight="1">
      <c r="A110" s="32"/>
      <c r="B110" s="32"/>
      <c r="C110" s="32"/>
      <c r="D110" s="13"/>
    </row>
    <row r="111" spans="1:4" ht="15.75" customHeight="1">
      <c r="A111" s="869">
        <v>138</v>
      </c>
      <c r="B111" s="869"/>
      <c r="C111" s="869"/>
      <c r="D111" s="869"/>
    </row>
    <row r="112" spans="1:4" ht="22.5" customHeight="1">
      <c r="A112" s="767" t="s">
        <v>104</v>
      </c>
      <c r="B112" s="767"/>
      <c r="C112" s="767"/>
      <c r="D112" s="767"/>
    </row>
    <row r="113" spans="1:4" ht="33" customHeight="1">
      <c r="A113" s="767" t="s">
        <v>76</v>
      </c>
      <c r="B113" s="767"/>
      <c r="C113" s="767"/>
      <c r="D113" s="767"/>
    </row>
    <row r="114" spans="1:4" ht="24.95" customHeight="1" thickBot="1">
      <c r="A114" s="17" t="s">
        <v>74</v>
      </c>
      <c r="B114" s="18"/>
      <c r="C114" s="18"/>
      <c r="D114" s="16"/>
    </row>
    <row r="115" spans="1:4" ht="33.75" customHeight="1" thickTop="1">
      <c r="A115" s="54" t="s">
        <v>43</v>
      </c>
      <c r="B115" s="30" t="s">
        <v>44</v>
      </c>
      <c r="C115" s="30" t="s">
        <v>56</v>
      </c>
      <c r="D115" s="30" t="s">
        <v>68</v>
      </c>
    </row>
    <row r="116" spans="1:4" ht="21.95" customHeight="1">
      <c r="A116" s="33" t="s">
        <v>46</v>
      </c>
      <c r="B116" s="5">
        <v>64</v>
      </c>
      <c r="C116" s="19">
        <f>B116/509*100</f>
        <v>12.573673870333987</v>
      </c>
      <c r="D116" s="19">
        <f>B116/1483359*100000</f>
        <v>4.3145320856245855</v>
      </c>
    </row>
    <row r="117" spans="1:4" ht="21.95" customHeight="1">
      <c r="A117" s="34" t="s">
        <v>50</v>
      </c>
      <c r="B117" s="4">
        <v>60</v>
      </c>
      <c r="C117" s="15">
        <f>B117/509*100</f>
        <v>11.787819253438114</v>
      </c>
      <c r="D117" s="14">
        <f>B117/1483359*100000</f>
        <v>4.0448738302730494</v>
      </c>
    </row>
    <row r="118" spans="1:4" ht="21.95" customHeight="1">
      <c r="A118" s="46" t="s">
        <v>47</v>
      </c>
      <c r="B118" s="2">
        <v>56</v>
      </c>
      <c r="C118" s="15">
        <f t="shared" ref="C118:C127" si="12">B118/509*100</f>
        <v>11.00196463654224</v>
      </c>
      <c r="D118" s="14">
        <f t="shared" ref="D118:D127" si="13">B118/1483359*100000</f>
        <v>3.7752155749215128</v>
      </c>
    </row>
    <row r="119" spans="1:4" ht="21.95" customHeight="1">
      <c r="A119" s="34" t="s">
        <v>49</v>
      </c>
      <c r="B119" s="4">
        <v>48</v>
      </c>
      <c r="C119" s="15">
        <f t="shared" si="12"/>
        <v>9.4302554027504915</v>
      </c>
      <c r="D119" s="14">
        <f t="shared" si="13"/>
        <v>3.2358990642184389</v>
      </c>
    </row>
    <row r="120" spans="1:4" ht="21.95" customHeight="1">
      <c r="A120" s="34" t="s">
        <v>54</v>
      </c>
      <c r="B120" s="4">
        <v>42</v>
      </c>
      <c r="C120" s="15">
        <f t="shared" si="12"/>
        <v>8.2514734774066802</v>
      </c>
      <c r="D120" s="14">
        <f t="shared" si="13"/>
        <v>2.8314116811911343</v>
      </c>
    </row>
    <row r="121" spans="1:4" ht="21.95" customHeight="1">
      <c r="A121" s="34" t="s">
        <v>79</v>
      </c>
      <c r="B121" s="4">
        <v>26</v>
      </c>
      <c r="C121" s="15">
        <f t="shared" si="12"/>
        <v>5.1080550098231825</v>
      </c>
      <c r="D121" s="14">
        <f t="shared" si="13"/>
        <v>1.7527786597849881</v>
      </c>
    </row>
    <row r="122" spans="1:4" ht="21.95" customHeight="1">
      <c r="A122" s="34" t="s">
        <v>48</v>
      </c>
      <c r="B122" s="4">
        <v>24</v>
      </c>
      <c r="C122" s="15">
        <f t="shared" si="12"/>
        <v>4.7151277013752457</v>
      </c>
      <c r="D122" s="14">
        <f t="shared" si="13"/>
        <v>1.6179495321092194</v>
      </c>
    </row>
    <row r="123" spans="1:4" ht="21.95" customHeight="1">
      <c r="A123" s="34" t="s">
        <v>82</v>
      </c>
      <c r="B123" s="4">
        <v>17</v>
      </c>
      <c r="C123" s="15">
        <f t="shared" si="12"/>
        <v>3.3398821218074657</v>
      </c>
      <c r="D123" s="14">
        <f t="shared" si="13"/>
        <v>1.1460475852440306</v>
      </c>
    </row>
    <row r="124" spans="1:4" ht="21.95" customHeight="1">
      <c r="A124" s="34" t="s">
        <v>60</v>
      </c>
      <c r="B124" s="4">
        <v>15</v>
      </c>
      <c r="C124" s="15">
        <f t="shared" si="12"/>
        <v>2.9469548133595285</v>
      </c>
      <c r="D124" s="14">
        <f t="shared" si="13"/>
        <v>1.0112184575682623</v>
      </c>
    </row>
    <row r="125" spans="1:4" ht="21.95" customHeight="1">
      <c r="A125" s="34" t="s">
        <v>57</v>
      </c>
      <c r="B125" s="4">
        <v>14</v>
      </c>
      <c r="C125" s="15">
        <f t="shared" si="12"/>
        <v>2.7504911591355601</v>
      </c>
      <c r="D125" s="14">
        <f t="shared" si="13"/>
        <v>0.94380389373037821</v>
      </c>
    </row>
    <row r="126" spans="1:4" ht="21.95" customHeight="1">
      <c r="A126" s="35" t="s">
        <v>52</v>
      </c>
      <c r="B126" s="7">
        <v>143</v>
      </c>
      <c r="C126" s="13">
        <f t="shared" si="12"/>
        <v>28.094302554027507</v>
      </c>
      <c r="D126" s="20">
        <f t="shared" si="13"/>
        <v>9.6402826288174328</v>
      </c>
    </row>
    <row r="127" spans="1:4" ht="21.95" customHeight="1" thickBot="1">
      <c r="A127" s="36" t="s">
        <v>2</v>
      </c>
      <c r="B127" s="6">
        <f>SUM(B116:B126)</f>
        <v>509</v>
      </c>
      <c r="C127" s="21">
        <f t="shared" si="12"/>
        <v>100</v>
      </c>
      <c r="D127" s="21">
        <f t="shared" si="13"/>
        <v>34.314012993483033</v>
      </c>
    </row>
    <row r="128" spans="1:4" ht="12" customHeight="1" thickTop="1">
      <c r="A128" s="22"/>
      <c r="B128" s="3"/>
      <c r="C128" s="13"/>
      <c r="D128" s="13"/>
    </row>
    <row r="129" spans="1:4" ht="20.100000000000001" customHeight="1" thickBot="1">
      <c r="A129" s="17" t="s">
        <v>58</v>
      </c>
      <c r="B129" s="18"/>
      <c r="C129" s="18"/>
      <c r="D129" s="16"/>
    </row>
    <row r="130" spans="1:4" ht="33" customHeight="1" thickTop="1">
      <c r="A130" s="54" t="s">
        <v>43</v>
      </c>
      <c r="B130" s="30" t="s">
        <v>44</v>
      </c>
      <c r="C130" s="30" t="s">
        <v>56</v>
      </c>
      <c r="D130" s="30" t="s">
        <v>68</v>
      </c>
    </row>
    <row r="131" spans="1:4" ht="21.95" customHeight="1">
      <c r="A131" s="33" t="s">
        <v>46</v>
      </c>
      <c r="B131" s="5">
        <v>974</v>
      </c>
      <c r="C131" s="39">
        <f>B131/4105*100</f>
        <v>23.727161997563947</v>
      </c>
      <c r="D131" s="19">
        <f>B131/6702538*100000</f>
        <v>14.531808696944353</v>
      </c>
    </row>
    <row r="132" spans="1:4" ht="21.95" customHeight="1">
      <c r="A132" s="46" t="s">
        <v>47</v>
      </c>
      <c r="B132" s="2">
        <v>397</v>
      </c>
      <c r="C132" s="14">
        <f t="shared" ref="C132:C142" si="14">B132/4105*100</f>
        <v>9.671132764920829</v>
      </c>
      <c r="D132" s="14">
        <f>B132/6702538*100000</f>
        <v>5.9231294175430262</v>
      </c>
    </row>
    <row r="133" spans="1:4" s="58" customFormat="1" ht="21.95" customHeight="1">
      <c r="A133" s="34" t="s">
        <v>49</v>
      </c>
      <c r="B133" s="59">
        <v>337</v>
      </c>
      <c r="C133" s="14">
        <f t="shared" si="14"/>
        <v>8.2095006090133982</v>
      </c>
      <c r="D133" s="14">
        <f t="shared" ref="D133:D142" si="15">B133/6702538*100000</f>
        <v>5.027946130256927</v>
      </c>
    </row>
    <row r="134" spans="1:4" s="58" customFormat="1" ht="21.95" customHeight="1">
      <c r="A134" s="40" t="s">
        <v>54</v>
      </c>
      <c r="B134" s="59">
        <v>223</v>
      </c>
      <c r="C134" s="14">
        <f t="shared" si="14"/>
        <v>5.4323995127892815</v>
      </c>
      <c r="D134" s="14">
        <f t="shared" si="15"/>
        <v>3.327097884413337</v>
      </c>
    </row>
    <row r="135" spans="1:4" s="58" customFormat="1" ht="21.95" customHeight="1">
      <c r="A135" s="34" t="s">
        <v>53</v>
      </c>
      <c r="B135" s="59">
        <v>198</v>
      </c>
      <c r="C135" s="14">
        <f t="shared" si="14"/>
        <v>4.8233861144945189</v>
      </c>
      <c r="D135" s="14">
        <f t="shared" si="15"/>
        <v>2.9541048480441292</v>
      </c>
    </row>
    <row r="136" spans="1:4" s="58" customFormat="1" ht="21.95" customHeight="1">
      <c r="A136" s="46" t="s">
        <v>57</v>
      </c>
      <c r="B136" s="2">
        <v>167</v>
      </c>
      <c r="C136" s="14">
        <f t="shared" si="14"/>
        <v>4.0682095006090133</v>
      </c>
      <c r="D136" s="14">
        <f t="shared" si="15"/>
        <v>2.4915934829463109</v>
      </c>
    </row>
    <row r="137" spans="1:4" ht="21.95" customHeight="1">
      <c r="A137" s="34" t="s">
        <v>48</v>
      </c>
      <c r="B137" s="4">
        <v>160</v>
      </c>
      <c r="C137" s="14">
        <f t="shared" si="14"/>
        <v>3.8976857490864796</v>
      </c>
      <c r="D137" s="14">
        <f t="shared" si="15"/>
        <v>2.3871554327629325</v>
      </c>
    </row>
    <row r="138" spans="1:4" ht="21.95" customHeight="1">
      <c r="A138" s="34" t="s">
        <v>79</v>
      </c>
      <c r="B138" s="4">
        <v>136</v>
      </c>
      <c r="C138" s="14">
        <f t="shared" si="14"/>
        <v>3.3130328867235077</v>
      </c>
      <c r="D138" s="14">
        <f t="shared" si="15"/>
        <v>2.0290821178484926</v>
      </c>
    </row>
    <row r="139" spans="1:4" ht="21.95" customHeight="1">
      <c r="A139" s="34" t="s">
        <v>50</v>
      </c>
      <c r="B139" s="4">
        <v>105</v>
      </c>
      <c r="C139" s="14">
        <f t="shared" si="14"/>
        <v>2.5578562728380025</v>
      </c>
      <c r="D139" s="14">
        <f t="shared" si="15"/>
        <v>1.5665707527506743</v>
      </c>
    </row>
    <row r="140" spans="1:4" ht="21.95" customHeight="1">
      <c r="A140" s="34" t="s">
        <v>78</v>
      </c>
      <c r="B140" s="4">
        <v>101</v>
      </c>
      <c r="C140" s="14">
        <f t="shared" si="14"/>
        <v>2.4604141291108403</v>
      </c>
      <c r="D140" s="14">
        <f t="shared" si="15"/>
        <v>1.5068918669316012</v>
      </c>
    </row>
    <row r="141" spans="1:4" ht="21.95" customHeight="1">
      <c r="A141" s="35" t="s">
        <v>52</v>
      </c>
      <c r="B141" s="7">
        <v>1307</v>
      </c>
      <c r="C141" s="15">
        <f t="shared" si="14"/>
        <v>31.839220462850182</v>
      </c>
      <c r="D141" s="20">
        <f t="shared" si="15"/>
        <v>19.500075941382207</v>
      </c>
    </row>
    <row r="142" spans="1:4" ht="21.95" customHeight="1" thickBot="1">
      <c r="A142" s="36" t="s">
        <v>2</v>
      </c>
      <c r="B142" s="6">
        <f>SUM(B131:B141)</f>
        <v>4105</v>
      </c>
      <c r="C142" s="21">
        <f t="shared" si="14"/>
        <v>100</v>
      </c>
      <c r="D142" s="21">
        <f t="shared" si="15"/>
        <v>61.245456571823986</v>
      </c>
    </row>
    <row r="143" spans="1:4" s="31" customFormat="1" ht="21" customHeight="1" thickTop="1">
      <c r="A143" s="37"/>
      <c r="B143" s="38"/>
      <c r="C143" s="13"/>
      <c r="D143" s="56" t="s">
        <v>75</v>
      </c>
    </row>
    <row r="144" spans="1:4" s="31" customFormat="1" ht="22.5" customHeight="1">
      <c r="A144" s="74" t="s">
        <v>63</v>
      </c>
      <c r="B144" s="75"/>
      <c r="C144" s="13"/>
      <c r="D144" s="56"/>
    </row>
    <row r="145" spans="1:4" ht="15" customHeight="1">
      <c r="A145" s="44"/>
      <c r="B145" s="42"/>
      <c r="C145" s="43"/>
      <c r="D145" s="43"/>
    </row>
    <row r="146" spans="1:4" ht="16.5" customHeight="1">
      <c r="A146" s="92" t="s">
        <v>100</v>
      </c>
      <c r="B146" s="72"/>
      <c r="C146" s="72"/>
      <c r="D146" s="72"/>
    </row>
    <row r="147" spans="1:4" ht="9" customHeight="1">
      <c r="A147" s="32"/>
      <c r="B147" s="32"/>
      <c r="C147" s="32"/>
      <c r="D147" s="13"/>
    </row>
    <row r="148" spans="1:4" s="73" customFormat="1" ht="15.75" customHeight="1">
      <c r="A148" s="869">
        <v>139</v>
      </c>
      <c r="B148" s="869"/>
      <c r="C148" s="869"/>
      <c r="D148" s="869"/>
    </row>
    <row r="149" spans="1:4" ht="21.75" customHeight="1">
      <c r="A149" s="767" t="s">
        <v>104</v>
      </c>
      <c r="B149" s="767"/>
      <c r="C149" s="767"/>
      <c r="D149" s="767"/>
    </row>
    <row r="150" spans="1:4" ht="31.5" customHeight="1">
      <c r="A150" s="767" t="s">
        <v>76</v>
      </c>
      <c r="B150" s="767"/>
      <c r="C150" s="767"/>
      <c r="D150" s="767"/>
    </row>
    <row r="151" spans="1:4" ht="17.25" customHeight="1" thickBot="1">
      <c r="A151" s="17" t="s">
        <v>4</v>
      </c>
      <c r="B151" s="18"/>
      <c r="C151" s="18"/>
      <c r="D151" s="16"/>
    </row>
    <row r="152" spans="1:4" ht="30" customHeight="1" thickTop="1">
      <c r="A152" s="29" t="s">
        <v>43</v>
      </c>
      <c r="B152" s="29" t="s">
        <v>44</v>
      </c>
      <c r="C152" s="29" t="s">
        <v>45</v>
      </c>
      <c r="D152" s="29" t="s">
        <v>67</v>
      </c>
    </row>
    <row r="153" spans="1:4" ht="21.95" customHeight="1">
      <c r="A153" s="46" t="s">
        <v>46</v>
      </c>
      <c r="B153" s="2">
        <v>167</v>
      </c>
      <c r="C153" s="15">
        <f>B153/1098*100</f>
        <v>15.209471766848818</v>
      </c>
      <c r="D153" s="15">
        <f>B153/1729666*100000</f>
        <v>9.6550432279989309</v>
      </c>
    </row>
    <row r="154" spans="1:4" ht="21.95" customHeight="1">
      <c r="A154" s="34" t="s">
        <v>47</v>
      </c>
      <c r="B154" s="4">
        <v>165</v>
      </c>
      <c r="C154" s="14">
        <f>B154/1098*100</f>
        <v>15.027322404371585</v>
      </c>
      <c r="D154" s="14">
        <f>B154/1729666*100000</f>
        <v>9.5394139677833749</v>
      </c>
    </row>
    <row r="155" spans="1:4" s="64" customFormat="1" ht="21.95" customHeight="1">
      <c r="A155" s="34" t="s">
        <v>49</v>
      </c>
      <c r="B155" s="66">
        <v>77</v>
      </c>
      <c r="C155" s="14">
        <f t="shared" ref="C155:C164" si="16">B155/1098*100</f>
        <v>7.012750455373407</v>
      </c>
      <c r="D155" s="14">
        <f t="shared" ref="D155:D164" si="17">B155/1729666*100000</f>
        <v>4.4517265182989085</v>
      </c>
    </row>
    <row r="156" spans="1:4" ht="21.95" customHeight="1">
      <c r="A156" s="34" t="s">
        <v>48</v>
      </c>
      <c r="B156" s="4">
        <v>77</v>
      </c>
      <c r="C156" s="14">
        <f t="shared" si="16"/>
        <v>7.012750455373407</v>
      </c>
      <c r="D156" s="14">
        <f t="shared" si="17"/>
        <v>4.4517265182989085</v>
      </c>
    </row>
    <row r="157" spans="1:4" ht="21.95" customHeight="1">
      <c r="A157" s="34" t="s">
        <v>54</v>
      </c>
      <c r="B157" s="4">
        <v>70</v>
      </c>
      <c r="C157" s="14">
        <f t="shared" si="16"/>
        <v>6.3752276867030968</v>
      </c>
      <c r="D157" s="14">
        <f t="shared" si="17"/>
        <v>4.0470241075444626</v>
      </c>
    </row>
    <row r="158" spans="1:4" ht="21.95" customHeight="1">
      <c r="A158" s="34" t="s">
        <v>79</v>
      </c>
      <c r="B158" s="4">
        <v>54</v>
      </c>
      <c r="C158" s="14">
        <f t="shared" si="16"/>
        <v>4.918032786885246</v>
      </c>
      <c r="D158" s="14">
        <f t="shared" si="17"/>
        <v>3.1219900258200139</v>
      </c>
    </row>
    <row r="159" spans="1:4" ht="21.95" customHeight="1">
      <c r="A159" s="34" t="s">
        <v>53</v>
      </c>
      <c r="B159" s="4">
        <v>40</v>
      </c>
      <c r="C159" s="14">
        <f t="shared" si="16"/>
        <v>3.6429872495446269</v>
      </c>
      <c r="D159" s="14">
        <f t="shared" si="17"/>
        <v>2.3125852043111212</v>
      </c>
    </row>
    <row r="160" spans="1:4" ht="21.95" customHeight="1">
      <c r="A160" s="34" t="s">
        <v>69</v>
      </c>
      <c r="B160" s="4">
        <v>35</v>
      </c>
      <c r="C160" s="14">
        <f t="shared" si="16"/>
        <v>3.1876138433515484</v>
      </c>
      <c r="D160" s="14">
        <f t="shared" si="17"/>
        <v>2.0235120537722313</v>
      </c>
    </row>
    <row r="161" spans="1:4" ht="21.95" customHeight="1">
      <c r="A161" s="34" t="s">
        <v>60</v>
      </c>
      <c r="B161" s="4">
        <v>33</v>
      </c>
      <c r="C161" s="14">
        <f t="shared" si="16"/>
        <v>3.0054644808743167</v>
      </c>
      <c r="D161" s="14">
        <f t="shared" si="17"/>
        <v>1.9078827935566751</v>
      </c>
    </row>
    <row r="162" spans="1:4" ht="21.95" customHeight="1">
      <c r="A162" s="34" t="s">
        <v>51</v>
      </c>
      <c r="B162" s="4">
        <v>31</v>
      </c>
      <c r="C162" s="14">
        <f t="shared" si="16"/>
        <v>2.8233151183970859</v>
      </c>
      <c r="D162" s="14">
        <f t="shared" si="17"/>
        <v>1.7922535333411191</v>
      </c>
    </row>
    <row r="163" spans="1:4" ht="21.95" customHeight="1">
      <c r="A163" s="35" t="s">
        <v>52</v>
      </c>
      <c r="B163" s="7">
        <v>349</v>
      </c>
      <c r="C163" s="20">
        <f t="shared" si="16"/>
        <v>31.785063752276866</v>
      </c>
      <c r="D163" s="20">
        <f t="shared" si="17"/>
        <v>20.177305907614532</v>
      </c>
    </row>
    <row r="164" spans="1:4" ht="21.95" customHeight="1" thickBot="1">
      <c r="A164" s="36" t="s">
        <v>2</v>
      </c>
      <c r="B164" s="6">
        <f>SUM(B153:B163)</f>
        <v>1098</v>
      </c>
      <c r="C164" s="21">
        <f t="shared" si="16"/>
        <v>100</v>
      </c>
      <c r="D164" s="21">
        <f t="shared" si="17"/>
        <v>63.480463858340286</v>
      </c>
    </row>
    <row r="165" spans="1:4" ht="20.100000000000001" customHeight="1" thickTop="1">
      <c r="A165" s="22"/>
      <c r="B165" s="3"/>
      <c r="C165" s="13"/>
      <c r="D165" s="13"/>
    </row>
    <row r="166" spans="1:4" ht="20.100000000000001" customHeight="1" thickBot="1">
      <c r="A166" s="17" t="s">
        <v>18</v>
      </c>
      <c r="B166" s="18"/>
      <c r="C166" s="18"/>
      <c r="D166" s="16"/>
    </row>
    <row r="167" spans="1:4" ht="31.5" customHeight="1" thickTop="1">
      <c r="A167" s="29" t="s">
        <v>43</v>
      </c>
      <c r="B167" s="29" t="s">
        <v>44</v>
      </c>
      <c r="C167" s="29" t="s">
        <v>45</v>
      </c>
      <c r="D167" s="29" t="s">
        <v>67</v>
      </c>
    </row>
    <row r="168" spans="1:4" ht="21.95" customHeight="1">
      <c r="A168" s="46" t="s">
        <v>46</v>
      </c>
      <c r="B168" s="2">
        <v>97</v>
      </c>
      <c r="C168" s="15">
        <f>B168/558*100</f>
        <v>17.383512544802869</v>
      </c>
      <c r="D168" s="15">
        <f>B168/1013254*100000</f>
        <v>9.5731178954141818</v>
      </c>
    </row>
    <row r="169" spans="1:4" ht="21.95" customHeight="1">
      <c r="A169" s="34" t="s">
        <v>47</v>
      </c>
      <c r="B169" s="4">
        <v>87</v>
      </c>
      <c r="C169" s="14">
        <f>B169/558*100</f>
        <v>15.591397849462366</v>
      </c>
      <c r="D169" s="14">
        <f>B169/1013254*100000</f>
        <v>8.5861985247529251</v>
      </c>
    </row>
    <row r="170" spans="1:4" s="64" customFormat="1" ht="21.95" customHeight="1">
      <c r="A170" s="34" t="s">
        <v>54</v>
      </c>
      <c r="B170" s="66">
        <v>73</v>
      </c>
      <c r="C170" s="14">
        <f t="shared" ref="C170:C179" si="18">B170/558*100</f>
        <v>13.082437275985665</v>
      </c>
      <c r="D170" s="14">
        <f t="shared" ref="D170:D179" si="19">B170/1013254*100000</f>
        <v>7.2045114058271666</v>
      </c>
    </row>
    <row r="171" spans="1:4" s="64" customFormat="1" ht="21.95" customHeight="1">
      <c r="A171" s="34" t="s">
        <v>49</v>
      </c>
      <c r="B171" s="66">
        <v>37</v>
      </c>
      <c r="C171" s="14">
        <f t="shared" si="18"/>
        <v>6.6308243727598564</v>
      </c>
      <c r="D171" s="14">
        <f t="shared" si="19"/>
        <v>3.6516016714466462</v>
      </c>
    </row>
    <row r="172" spans="1:4" ht="21.95" customHeight="1">
      <c r="A172" s="34" t="s">
        <v>79</v>
      </c>
      <c r="B172" s="4">
        <v>34</v>
      </c>
      <c r="C172" s="14">
        <f t="shared" si="18"/>
        <v>6.0931899641577063</v>
      </c>
      <c r="D172" s="14">
        <f t="shared" si="19"/>
        <v>3.3555258602482696</v>
      </c>
    </row>
    <row r="173" spans="1:4" ht="21.95" customHeight="1">
      <c r="A173" s="34" t="s">
        <v>48</v>
      </c>
      <c r="B173" s="4">
        <v>33</v>
      </c>
      <c r="C173" s="14">
        <f t="shared" si="18"/>
        <v>5.913978494623656</v>
      </c>
      <c r="D173" s="14">
        <f t="shared" si="19"/>
        <v>3.2568339231821435</v>
      </c>
    </row>
    <row r="174" spans="1:4" ht="21.95" customHeight="1">
      <c r="A174" s="40" t="s">
        <v>51</v>
      </c>
      <c r="B174" s="4">
        <v>19</v>
      </c>
      <c r="C174" s="14">
        <f t="shared" si="18"/>
        <v>3.4050179211469538</v>
      </c>
      <c r="D174" s="14">
        <f t="shared" si="19"/>
        <v>1.8751468042563857</v>
      </c>
    </row>
    <row r="175" spans="1:4" ht="21.95" customHeight="1">
      <c r="A175" s="34" t="s">
        <v>53</v>
      </c>
      <c r="B175" s="4">
        <v>15</v>
      </c>
      <c r="C175" s="14">
        <f t="shared" si="18"/>
        <v>2.6881720430107525</v>
      </c>
      <c r="D175" s="14">
        <f t="shared" si="19"/>
        <v>1.4803790559918835</v>
      </c>
    </row>
    <row r="176" spans="1:4" ht="21.95" customHeight="1">
      <c r="A176" s="34" t="s">
        <v>59</v>
      </c>
      <c r="B176" s="4">
        <v>14</v>
      </c>
      <c r="C176" s="14">
        <f t="shared" si="18"/>
        <v>2.5089605734767026</v>
      </c>
      <c r="D176" s="14">
        <f t="shared" si="19"/>
        <v>1.381687118925758</v>
      </c>
    </row>
    <row r="177" spans="1:16349" ht="21.95" customHeight="1">
      <c r="A177" s="40" t="s">
        <v>55</v>
      </c>
      <c r="B177" s="4">
        <v>13</v>
      </c>
      <c r="C177" s="14">
        <f t="shared" si="18"/>
        <v>2.3297491039426523</v>
      </c>
      <c r="D177" s="14">
        <f t="shared" si="19"/>
        <v>1.2829951818596326</v>
      </c>
    </row>
    <row r="178" spans="1:16349" ht="21.95" customHeight="1">
      <c r="A178" s="35" t="s">
        <v>52</v>
      </c>
      <c r="B178" s="7">
        <v>136</v>
      </c>
      <c r="C178" s="20">
        <f t="shared" si="18"/>
        <v>24.372759856630825</v>
      </c>
      <c r="D178" s="20">
        <f t="shared" si="19"/>
        <v>13.422103440993078</v>
      </c>
    </row>
    <row r="179" spans="1:16349" ht="21.95" customHeight="1" thickBot="1">
      <c r="A179" s="36" t="s">
        <v>2</v>
      </c>
      <c r="B179" s="6">
        <f>SUM(B168:B178)</f>
        <v>558</v>
      </c>
      <c r="C179" s="21">
        <f t="shared" si="18"/>
        <v>100</v>
      </c>
      <c r="D179" s="21">
        <f t="shared" si="19"/>
        <v>55.070100882898075</v>
      </c>
    </row>
    <row r="180" spans="1:16349" s="31" customFormat="1" ht="19.5" customHeight="1" thickTop="1">
      <c r="A180" s="37"/>
      <c r="B180" s="38"/>
      <c r="C180" s="13"/>
      <c r="D180" s="56" t="s">
        <v>75</v>
      </c>
    </row>
    <row r="181" spans="1:16349" s="73" customFormat="1" ht="21" customHeight="1">
      <c r="A181" s="74" t="s">
        <v>63</v>
      </c>
      <c r="B181" s="75"/>
      <c r="C181" s="13"/>
      <c r="D181" s="56"/>
      <c r="E181" s="75"/>
      <c r="F181" s="74"/>
      <c r="G181" s="75"/>
      <c r="H181" s="13"/>
      <c r="I181" s="56"/>
      <c r="J181" s="74"/>
      <c r="K181" s="75"/>
      <c r="L181" s="13"/>
      <c r="M181" s="56"/>
      <c r="N181" s="74"/>
      <c r="O181" s="75"/>
      <c r="P181" s="13"/>
      <c r="Q181" s="56"/>
      <c r="R181" s="74" t="s">
        <v>63</v>
      </c>
      <c r="S181" s="75"/>
      <c r="T181" s="13"/>
      <c r="U181" s="56"/>
      <c r="V181" s="74" t="s">
        <v>63</v>
      </c>
      <c r="W181" s="75"/>
      <c r="X181" s="13"/>
      <c r="Y181" s="56"/>
      <c r="Z181" s="74" t="s">
        <v>63</v>
      </c>
      <c r="AA181" s="75"/>
      <c r="AB181" s="13"/>
      <c r="AC181" s="56"/>
      <c r="AD181" s="74" t="s">
        <v>63</v>
      </c>
      <c r="AE181" s="75"/>
      <c r="AF181" s="13"/>
      <c r="AG181" s="56"/>
      <c r="AH181" s="74" t="s">
        <v>63</v>
      </c>
      <c r="AI181" s="75"/>
      <c r="AJ181" s="13"/>
      <c r="AK181" s="56"/>
      <c r="AL181" s="74" t="s">
        <v>63</v>
      </c>
      <c r="AM181" s="75"/>
      <c r="AN181" s="13"/>
      <c r="AO181" s="56"/>
      <c r="AP181" s="74" t="s">
        <v>63</v>
      </c>
      <c r="AQ181" s="75"/>
      <c r="AR181" s="13"/>
      <c r="AS181" s="56"/>
      <c r="AT181" s="74" t="s">
        <v>63</v>
      </c>
      <c r="AU181" s="75"/>
      <c r="AV181" s="13"/>
      <c r="AW181" s="56"/>
      <c r="AX181" s="74" t="s">
        <v>63</v>
      </c>
      <c r="AY181" s="75"/>
      <c r="AZ181" s="13"/>
      <c r="BA181" s="56"/>
      <c r="BB181" s="74" t="s">
        <v>63</v>
      </c>
      <c r="BC181" s="75"/>
      <c r="BD181" s="13"/>
      <c r="BE181" s="56"/>
      <c r="BF181" s="74" t="s">
        <v>63</v>
      </c>
      <c r="BG181" s="75"/>
      <c r="BH181" s="13"/>
      <c r="BI181" s="56"/>
      <c r="BJ181" s="74" t="s">
        <v>63</v>
      </c>
      <c r="BK181" s="75"/>
      <c r="BL181" s="13"/>
      <c r="BM181" s="56"/>
      <c r="BN181" s="74" t="s">
        <v>63</v>
      </c>
      <c r="BO181" s="75"/>
      <c r="BP181" s="13"/>
      <c r="BQ181" s="56"/>
      <c r="BR181" s="74" t="s">
        <v>63</v>
      </c>
      <c r="BS181" s="75"/>
      <c r="BT181" s="13"/>
      <c r="BU181" s="56"/>
      <c r="BV181" s="74" t="s">
        <v>63</v>
      </c>
      <c r="BW181" s="75"/>
      <c r="BX181" s="13"/>
      <c r="BY181" s="56"/>
      <c r="BZ181" s="74" t="s">
        <v>63</v>
      </c>
      <c r="CA181" s="75"/>
      <c r="CB181" s="13"/>
      <c r="CC181" s="56"/>
      <c r="CD181" s="74" t="s">
        <v>63</v>
      </c>
      <c r="CE181" s="75"/>
      <c r="CF181" s="13"/>
      <c r="CG181" s="56"/>
      <c r="CH181" s="74" t="s">
        <v>63</v>
      </c>
      <c r="CI181" s="75"/>
      <c r="CJ181" s="13"/>
      <c r="CK181" s="56"/>
      <c r="CL181" s="74" t="s">
        <v>63</v>
      </c>
      <c r="CM181" s="75"/>
      <c r="CN181" s="13"/>
      <c r="CO181" s="56"/>
      <c r="CP181" s="74" t="s">
        <v>63</v>
      </c>
      <c r="CQ181" s="75"/>
      <c r="CR181" s="13"/>
      <c r="CS181" s="56"/>
      <c r="CT181" s="74" t="s">
        <v>63</v>
      </c>
      <c r="CU181" s="75"/>
      <c r="CV181" s="13"/>
      <c r="CW181" s="56"/>
      <c r="CX181" s="74" t="s">
        <v>63</v>
      </c>
      <c r="CY181" s="75"/>
      <c r="CZ181" s="13"/>
      <c r="DA181" s="56"/>
      <c r="DB181" s="74" t="s">
        <v>63</v>
      </c>
      <c r="DC181" s="75"/>
      <c r="DD181" s="13"/>
      <c r="DE181" s="56"/>
      <c r="DF181" s="74" t="s">
        <v>63</v>
      </c>
      <c r="DG181" s="75"/>
      <c r="DH181" s="13"/>
      <c r="DI181" s="56"/>
      <c r="DJ181" s="74" t="s">
        <v>63</v>
      </c>
      <c r="DK181" s="75"/>
      <c r="DL181" s="13"/>
      <c r="DM181" s="56"/>
      <c r="DN181" s="74" t="s">
        <v>63</v>
      </c>
      <c r="DO181" s="75"/>
      <c r="DP181" s="13"/>
      <c r="DQ181" s="56"/>
      <c r="DR181" s="74" t="s">
        <v>63</v>
      </c>
      <c r="DS181" s="75"/>
      <c r="DT181" s="13"/>
      <c r="DU181" s="56"/>
      <c r="DV181" s="74" t="s">
        <v>63</v>
      </c>
      <c r="DW181" s="75"/>
      <c r="DX181" s="13"/>
      <c r="DY181" s="56"/>
      <c r="DZ181" s="74" t="s">
        <v>63</v>
      </c>
      <c r="EA181" s="75"/>
      <c r="EB181" s="13"/>
      <c r="EC181" s="56"/>
      <c r="ED181" s="74" t="s">
        <v>63</v>
      </c>
      <c r="EE181" s="75"/>
      <c r="EF181" s="13"/>
      <c r="EG181" s="56"/>
      <c r="EH181" s="74" t="s">
        <v>63</v>
      </c>
      <c r="EI181" s="75"/>
      <c r="EJ181" s="13"/>
      <c r="EK181" s="56"/>
      <c r="EL181" s="74" t="s">
        <v>63</v>
      </c>
      <c r="EM181" s="75"/>
      <c r="EN181" s="13"/>
      <c r="EO181" s="56"/>
      <c r="EP181" s="74" t="s">
        <v>63</v>
      </c>
      <c r="EQ181" s="75"/>
      <c r="ER181" s="13"/>
      <c r="ES181" s="56"/>
      <c r="ET181" s="74" t="s">
        <v>63</v>
      </c>
      <c r="EU181" s="75"/>
      <c r="EV181" s="13"/>
      <c r="EW181" s="56"/>
      <c r="EX181" s="74" t="s">
        <v>63</v>
      </c>
      <c r="EY181" s="75"/>
      <c r="EZ181" s="13"/>
      <c r="FA181" s="56"/>
      <c r="FB181" s="74" t="s">
        <v>63</v>
      </c>
      <c r="FC181" s="75"/>
      <c r="FD181" s="13"/>
      <c r="FE181" s="56"/>
      <c r="FF181" s="74" t="s">
        <v>63</v>
      </c>
      <c r="FG181" s="75"/>
      <c r="FH181" s="13"/>
      <c r="FI181" s="56"/>
      <c r="FJ181" s="74" t="s">
        <v>63</v>
      </c>
      <c r="FK181" s="75"/>
      <c r="FL181" s="13"/>
      <c r="FM181" s="56"/>
      <c r="FN181" s="74" t="s">
        <v>63</v>
      </c>
      <c r="FO181" s="75"/>
      <c r="FP181" s="13"/>
      <c r="FQ181" s="56"/>
      <c r="FR181" s="74" t="s">
        <v>63</v>
      </c>
      <c r="FS181" s="75"/>
      <c r="FT181" s="13"/>
      <c r="FU181" s="56"/>
      <c r="FV181" s="74" t="s">
        <v>63</v>
      </c>
      <c r="FW181" s="75"/>
      <c r="FX181" s="13"/>
      <c r="FY181" s="56"/>
      <c r="FZ181" s="74" t="s">
        <v>63</v>
      </c>
      <c r="GA181" s="75"/>
      <c r="GB181" s="13"/>
      <c r="GC181" s="56"/>
      <c r="GD181" s="74" t="s">
        <v>63</v>
      </c>
      <c r="GE181" s="75"/>
      <c r="GF181" s="13"/>
      <c r="GG181" s="56"/>
      <c r="GH181" s="74" t="s">
        <v>63</v>
      </c>
      <c r="GI181" s="75"/>
      <c r="GJ181" s="13"/>
      <c r="GK181" s="56"/>
      <c r="GL181" s="74" t="s">
        <v>63</v>
      </c>
      <c r="GM181" s="75"/>
      <c r="GN181" s="13"/>
      <c r="GO181" s="56"/>
      <c r="GP181" s="74" t="s">
        <v>63</v>
      </c>
      <c r="GQ181" s="75"/>
      <c r="GR181" s="13"/>
      <c r="GS181" s="56"/>
      <c r="GT181" s="74" t="s">
        <v>63</v>
      </c>
      <c r="GU181" s="75"/>
      <c r="GV181" s="13"/>
      <c r="GW181" s="56"/>
      <c r="GX181" s="74" t="s">
        <v>63</v>
      </c>
      <c r="GY181" s="75"/>
      <c r="GZ181" s="13"/>
      <c r="HA181" s="56"/>
      <c r="HB181" s="74" t="s">
        <v>63</v>
      </c>
      <c r="HC181" s="75"/>
      <c r="HD181" s="13"/>
      <c r="HE181" s="56"/>
      <c r="HF181" s="74" t="s">
        <v>63</v>
      </c>
      <c r="HG181" s="75"/>
      <c r="HH181" s="13"/>
      <c r="HI181" s="56"/>
      <c r="HJ181" s="74" t="s">
        <v>63</v>
      </c>
      <c r="HK181" s="75"/>
      <c r="HL181" s="13"/>
      <c r="HM181" s="56"/>
      <c r="HN181" s="74" t="s">
        <v>63</v>
      </c>
      <c r="HO181" s="75"/>
      <c r="HP181" s="13"/>
      <c r="HQ181" s="56"/>
      <c r="HR181" s="74" t="s">
        <v>63</v>
      </c>
      <c r="HS181" s="75"/>
      <c r="HT181" s="13"/>
      <c r="HU181" s="56"/>
      <c r="HV181" s="74" t="s">
        <v>63</v>
      </c>
      <c r="HW181" s="75"/>
      <c r="HX181" s="13"/>
      <c r="HY181" s="56"/>
      <c r="HZ181" s="74" t="s">
        <v>63</v>
      </c>
      <c r="IA181" s="75"/>
      <c r="IB181" s="13"/>
      <c r="IC181" s="56"/>
      <c r="ID181" s="74" t="s">
        <v>63</v>
      </c>
      <c r="IE181" s="75"/>
      <c r="IF181" s="13"/>
      <c r="IG181" s="56"/>
      <c r="IH181" s="74" t="s">
        <v>63</v>
      </c>
      <c r="II181" s="75"/>
      <c r="IJ181" s="13"/>
      <c r="IK181" s="56"/>
      <c r="IL181" s="74" t="s">
        <v>63</v>
      </c>
      <c r="IM181" s="75"/>
      <c r="IN181" s="13"/>
      <c r="IO181" s="56"/>
      <c r="IP181" s="74" t="s">
        <v>63</v>
      </c>
      <c r="IQ181" s="75"/>
      <c r="IR181" s="13"/>
      <c r="IS181" s="56"/>
      <c r="IT181" s="74" t="s">
        <v>63</v>
      </c>
      <c r="IU181" s="75"/>
      <c r="IV181" s="13"/>
      <c r="IW181" s="56"/>
      <c r="IX181" s="74" t="s">
        <v>63</v>
      </c>
      <c r="IY181" s="75"/>
      <c r="IZ181" s="13"/>
      <c r="JA181" s="56"/>
      <c r="JB181" s="74" t="s">
        <v>63</v>
      </c>
      <c r="JC181" s="75"/>
      <c r="JD181" s="13"/>
      <c r="JE181" s="56"/>
      <c r="JF181" s="74" t="s">
        <v>63</v>
      </c>
      <c r="JG181" s="75"/>
      <c r="JH181" s="13"/>
      <c r="JI181" s="56"/>
      <c r="JJ181" s="74" t="s">
        <v>63</v>
      </c>
      <c r="JK181" s="75"/>
      <c r="JL181" s="13"/>
      <c r="JM181" s="56"/>
      <c r="JN181" s="74" t="s">
        <v>63</v>
      </c>
      <c r="JO181" s="75"/>
      <c r="JP181" s="13"/>
      <c r="JQ181" s="56"/>
      <c r="JR181" s="74" t="s">
        <v>63</v>
      </c>
      <c r="JS181" s="75"/>
      <c r="JT181" s="13"/>
      <c r="JU181" s="56"/>
      <c r="JV181" s="74" t="s">
        <v>63</v>
      </c>
      <c r="JW181" s="75"/>
      <c r="JX181" s="13"/>
      <c r="JY181" s="56"/>
      <c r="JZ181" s="74" t="s">
        <v>63</v>
      </c>
      <c r="KA181" s="75"/>
      <c r="KB181" s="13"/>
      <c r="KC181" s="56"/>
      <c r="KD181" s="74" t="s">
        <v>63</v>
      </c>
      <c r="KE181" s="75"/>
      <c r="KF181" s="13"/>
      <c r="KG181" s="56"/>
      <c r="KH181" s="74" t="s">
        <v>63</v>
      </c>
      <c r="KI181" s="75"/>
      <c r="KJ181" s="13"/>
      <c r="KK181" s="56"/>
      <c r="KL181" s="74" t="s">
        <v>63</v>
      </c>
      <c r="KM181" s="75"/>
      <c r="KN181" s="13"/>
      <c r="KO181" s="56"/>
      <c r="KP181" s="74" t="s">
        <v>63</v>
      </c>
      <c r="KQ181" s="75"/>
      <c r="KR181" s="13"/>
      <c r="KS181" s="56"/>
      <c r="KT181" s="74" t="s">
        <v>63</v>
      </c>
      <c r="KU181" s="75"/>
      <c r="KV181" s="13"/>
      <c r="KW181" s="56"/>
      <c r="KX181" s="74" t="s">
        <v>63</v>
      </c>
      <c r="KY181" s="75"/>
      <c r="KZ181" s="13"/>
      <c r="LA181" s="56"/>
      <c r="LB181" s="74" t="s">
        <v>63</v>
      </c>
      <c r="LC181" s="75"/>
      <c r="LD181" s="13"/>
      <c r="LE181" s="56"/>
      <c r="LF181" s="74" t="s">
        <v>63</v>
      </c>
      <c r="LG181" s="75"/>
      <c r="LH181" s="13"/>
      <c r="LI181" s="56"/>
      <c r="LJ181" s="74" t="s">
        <v>63</v>
      </c>
      <c r="LK181" s="75"/>
      <c r="LL181" s="13"/>
      <c r="LM181" s="56"/>
      <c r="LN181" s="74" t="s">
        <v>63</v>
      </c>
      <c r="LO181" s="75"/>
      <c r="LP181" s="13"/>
      <c r="LQ181" s="56"/>
      <c r="LR181" s="74" t="s">
        <v>63</v>
      </c>
      <c r="LS181" s="75"/>
      <c r="LT181" s="13"/>
      <c r="LU181" s="56"/>
      <c r="LV181" s="74" t="s">
        <v>63</v>
      </c>
      <c r="LW181" s="75"/>
      <c r="LX181" s="13"/>
      <c r="LY181" s="56"/>
      <c r="LZ181" s="74" t="s">
        <v>63</v>
      </c>
      <c r="MA181" s="75"/>
      <c r="MB181" s="13"/>
      <c r="MC181" s="56"/>
      <c r="MD181" s="74" t="s">
        <v>63</v>
      </c>
      <c r="ME181" s="75"/>
      <c r="MF181" s="13"/>
      <c r="MG181" s="56"/>
      <c r="MH181" s="74" t="s">
        <v>63</v>
      </c>
      <c r="MI181" s="75"/>
      <c r="MJ181" s="13"/>
      <c r="MK181" s="56"/>
      <c r="ML181" s="74" t="s">
        <v>63</v>
      </c>
      <c r="MM181" s="75"/>
      <c r="MN181" s="13"/>
      <c r="MO181" s="56"/>
      <c r="MP181" s="74" t="s">
        <v>63</v>
      </c>
      <c r="MQ181" s="75"/>
      <c r="MR181" s="13"/>
      <c r="MS181" s="56"/>
      <c r="MT181" s="74" t="s">
        <v>63</v>
      </c>
      <c r="MU181" s="75"/>
      <c r="MV181" s="13"/>
      <c r="MW181" s="56"/>
      <c r="MX181" s="74" t="s">
        <v>63</v>
      </c>
      <c r="MY181" s="75"/>
      <c r="MZ181" s="13"/>
      <c r="NA181" s="56"/>
      <c r="NB181" s="74" t="s">
        <v>63</v>
      </c>
      <c r="NC181" s="75"/>
      <c r="ND181" s="13"/>
      <c r="NE181" s="56"/>
      <c r="NF181" s="74" t="s">
        <v>63</v>
      </c>
      <c r="NG181" s="75"/>
      <c r="NH181" s="13"/>
      <c r="NI181" s="56"/>
      <c r="NJ181" s="74" t="s">
        <v>63</v>
      </c>
      <c r="NK181" s="75"/>
      <c r="NL181" s="13"/>
      <c r="NM181" s="56"/>
      <c r="NN181" s="74" t="s">
        <v>63</v>
      </c>
      <c r="NO181" s="75"/>
      <c r="NP181" s="13"/>
      <c r="NQ181" s="56"/>
      <c r="NR181" s="74" t="s">
        <v>63</v>
      </c>
      <c r="NS181" s="75"/>
      <c r="NT181" s="13"/>
      <c r="NU181" s="56"/>
      <c r="NV181" s="74" t="s">
        <v>63</v>
      </c>
      <c r="NW181" s="75"/>
      <c r="NX181" s="13"/>
      <c r="NY181" s="56"/>
      <c r="NZ181" s="74" t="s">
        <v>63</v>
      </c>
      <c r="OA181" s="75"/>
      <c r="OB181" s="13"/>
      <c r="OC181" s="56"/>
      <c r="OD181" s="74" t="s">
        <v>63</v>
      </c>
      <c r="OE181" s="75"/>
      <c r="OF181" s="13"/>
      <c r="OG181" s="56"/>
      <c r="OH181" s="74" t="s">
        <v>63</v>
      </c>
      <c r="OI181" s="75"/>
      <c r="OJ181" s="13"/>
      <c r="OK181" s="56"/>
      <c r="OL181" s="74" t="s">
        <v>63</v>
      </c>
      <c r="OM181" s="75"/>
      <c r="ON181" s="13"/>
      <c r="OO181" s="56"/>
      <c r="OP181" s="74" t="s">
        <v>63</v>
      </c>
      <c r="OQ181" s="75"/>
      <c r="OR181" s="13"/>
      <c r="OS181" s="56"/>
      <c r="OT181" s="74" t="s">
        <v>63</v>
      </c>
      <c r="OU181" s="75"/>
      <c r="OV181" s="13"/>
      <c r="OW181" s="56"/>
      <c r="OX181" s="74" t="s">
        <v>63</v>
      </c>
      <c r="OY181" s="75"/>
      <c r="OZ181" s="13"/>
      <c r="PA181" s="56"/>
      <c r="PB181" s="74" t="s">
        <v>63</v>
      </c>
      <c r="PC181" s="75"/>
      <c r="PD181" s="13"/>
      <c r="PE181" s="56"/>
      <c r="PF181" s="74" t="s">
        <v>63</v>
      </c>
      <c r="PG181" s="75"/>
      <c r="PH181" s="13"/>
      <c r="PI181" s="56"/>
      <c r="PJ181" s="74" t="s">
        <v>63</v>
      </c>
      <c r="PK181" s="75"/>
      <c r="PL181" s="13"/>
      <c r="PM181" s="56"/>
      <c r="PN181" s="74" t="s">
        <v>63</v>
      </c>
      <c r="PO181" s="75"/>
      <c r="PP181" s="13"/>
      <c r="PQ181" s="56"/>
      <c r="PR181" s="74" t="s">
        <v>63</v>
      </c>
      <c r="PS181" s="75"/>
      <c r="PT181" s="13"/>
      <c r="PU181" s="56"/>
      <c r="PV181" s="74" t="s">
        <v>63</v>
      </c>
      <c r="PW181" s="75"/>
      <c r="PX181" s="13"/>
      <c r="PY181" s="56"/>
      <c r="PZ181" s="74" t="s">
        <v>63</v>
      </c>
      <c r="QA181" s="75"/>
      <c r="QB181" s="13"/>
      <c r="QC181" s="56"/>
      <c r="QD181" s="74" t="s">
        <v>63</v>
      </c>
      <c r="QE181" s="75"/>
      <c r="QF181" s="13"/>
      <c r="QG181" s="56"/>
      <c r="QH181" s="74" t="s">
        <v>63</v>
      </c>
      <c r="QI181" s="75"/>
      <c r="QJ181" s="13"/>
      <c r="QK181" s="56"/>
      <c r="QL181" s="74" t="s">
        <v>63</v>
      </c>
      <c r="QM181" s="75"/>
      <c r="QN181" s="13"/>
      <c r="QO181" s="56"/>
      <c r="QP181" s="74" t="s">
        <v>63</v>
      </c>
      <c r="QQ181" s="75"/>
      <c r="QR181" s="13"/>
      <c r="QS181" s="56"/>
      <c r="QT181" s="74" t="s">
        <v>63</v>
      </c>
      <c r="QU181" s="75"/>
      <c r="QV181" s="13"/>
      <c r="QW181" s="56"/>
      <c r="QX181" s="74" t="s">
        <v>63</v>
      </c>
      <c r="QY181" s="75"/>
      <c r="QZ181" s="13"/>
      <c r="RA181" s="56"/>
      <c r="RB181" s="74" t="s">
        <v>63</v>
      </c>
      <c r="RC181" s="75"/>
      <c r="RD181" s="13"/>
      <c r="RE181" s="56"/>
      <c r="RF181" s="74" t="s">
        <v>63</v>
      </c>
      <c r="RG181" s="75"/>
      <c r="RH181" s="13"/>
      <c r="RI181" s="56"/>
      <c r="RJ181" s="74" t="s">
        <v>63</v>
      </c>
      <c r="RK181" s="75"/>
      <c r="RL181" s="13"/>
      <c r="RM181" s="56"/>
      <c r="RN181" s="74" t="s">
        <v>63</v>
      </c>
      <c r="RO181" s="75"/>
      <c r="RP181" s="13"/>
      <c r="RQ181" s="56"/>
      <c r="RR181" s="74" t="s">
        <v>63</v>
      </c>
      <c r="RS181" s="75"/>
      <c r="RT181" s="13"/>
      <c r="RU181" s="56"/>
      <c r="RV181" s="74" t="s">
        <v>63</v>
      </c>
      <c r="RW181" s="75"/>
      <c r="RX181" s="13"/>
      <c r="RY181" s="56"/>
      <c r="RZ181" s="74" t="s">
        <v>63</v>
      </c>
      <c r="SA181" s="75"/>
      <c r="SB181" s="13"/>
      <c r="SC181" s="56"/>
      <c r="SD181" s="74" t="s">
        <v>63</v>
      </c>
      <c r="SE181" s="75"/>
      <c r="SF181" s="13"/>
      <c r="SG181" s="56"/>
      <c r="SH181" s="74" t="s">
        <v>63</v>
      </c>
      <c r="SI181" s="75"/>
      <c r="SJ181" s="13"/>
      <c r="SK181" s="56"/>
      <c r="SL181" s="74" t="s">
        <v>63</v>
      </c>
      <c r="SM181" s="75"/>
      <c r="SN181" s="13"/>
      <c r="SO181" s="56"/>
      <c r="SP181" s="74" t="s">
        <v>63</v>
      </c>
      <c r="SQ181" s="75"/>
      <c r="SR181" s="13"/>
      <c r="SS181" s="56"/>
      <c r="ST181" s="74" t="s">
        <v>63</v>
      </c>
      <c r="SU181" s="75"/>
      <c r="SV181" s="13"/>
      <c r="SW181" s="56"/>
      <c r="SX181" s="74" t="s">
        <v>63</v>
      </c>
      <c r="SY181" s="75"/>
      <c r="SZ181" s="13"/>
      <c r="TA181" s="56"/>
      <c r="TB181" s="74" t="s">
        <v>63</v>
      </c>
      <c r="TC181" s="75"/>
      <c r="TD181" s="13"/>
      <c r="TE181" s="56"/>
      <c r="TF181" s="74" t="s">
        <v>63</v>
      </c>
      <c r="TG181" s="75"/>
      <c r="TH181" s="13"/>
      <c r="TI181" s="56"/>
      <c r="TJ181" s="74" t="s">
        <v>63</v>
      </c>
      <c r="TK181" s="75"/>
      <c r="TL181" s="13"/>
      <c r="TM181" s="56"/>
      <c r="TN181" s="74" t="s">
        <v>63</v>
      </c>
      <c r="TO181" s="75"/>
      <c r="TP181" s="13"/>
      <c r="TQ181" s="56"/>
      <c r="TR181" s="74" t="s">
        <v>63</v>
      </c>
      <c r="TS181" s="75"/>
      <c r="TT181" s="13"/>
      <c r="TU181" s="56"/>
      <c r="TV181" s="74" t="s">
        <v>63</v>
      </c>
      <c r="TW181" s="75"/>
      <c r="TX181" s="13"/>
      <c r="TY181" s="56"/>
      <c r="TZ181" s="74" t="s">
        <v>63</v>
      </c>
      <c r="UA181" s="75"/>
      <c r="UB181" s="13"/>
      <c r="UC181" s="56"/>
      <c r="UD181" s="74" t="s">
        <v>63</v>
      </c>
      <c r="UE181" s="75"/>
      <c r="UF181" s="13"/>
      <c r="UG181" s="56"/>
      <c r="UH181" s="74" t="s">
        <v>63</v>
      </c>
      <c r="UI181" s="75"/>
      <c r="UJ181" s="13"/>
      <c r="UK181" s="56"/>
      <c r="UL181" s="74" t="s">
        <v>63</v>
      </c>
      <c r="UM181" s="75"/>
      <c r="UN181" s="13"/>
      <c r="UO181" s="56"/>
      <c r="UP181" s="74" t="s">
        <v>63</v>
      </c>
      <c r="UQ181" s="75"/>
      <c r="UR181" s="13"/>
      <c r="US181" s="56"/>
      <c r="UT181" s="74" t="s">
        <v>63</v>
      </c>
      <c r="UU181" s="75"/>
      <c r="UV181" s="13"/>
      <c r="UW181" s="56"/>
      <c r="UX181" s="74" t="s">
        <v>63</v>
      </c>
      <c r="UY181" s="75"/>
      <c r="UZ181" s="13"/>
      <c r="VA181" s="56"/>
      <c r="VB181" s="74" t="s">
        <v>63</v>
      </c>
      <c r="VC181" s="75"/>
      <c r="VD181" s="13"/>
      <c r="VE181" s="56"/>
      <c r="VF181" s="74" t="s">
        <v>63</v>
      </c>
      <c r="VG181" s="75"/>
      <c r="VH181" s="13"/>
      <c r="VI181" s="56"/>
      <c r="VJ181" s="74" t="s">
        <v>63</v>
      </c>
      <c r="VK181" s="75"/>
      <c r="VL181" s="13"/>
      <c r="VM181" s="56"/>
      <c r="VN181" s="74" t="s">
        <v>63</v>
      </c>
      <c r="VO181" s="75"/>
      <c r="VP181" s="13"/>
      <c r="VQ181" s="56"/>
      <c r="VR181" s="74" t="s">
        <v>63</v>
      </c>
      <c r="VS181" s="75"/>
      <c r="VT181" s="13"/>
      <c r="VU181" s="56"/>
      <c r="VV181" s="74" t="s">
        <v>63</v>
      </c>
      <c r="VW181" s="75"/>
      <c r="VX181" s="13"/>
      <c r="VY181" s="56"/>
      <c r="VZ181" s="74" t="s">
        <v>63</v>
      </c>
      <c r="WA181" s="75"/>
      <c r="WB181" s="13"/>
      <c r="WC181" s="56"/>
      <c r="WD181" s="74" t="s">
        <v>63</v>
      </c>
      <c r="WE181" s="75"/>
      <c r="WF181" s="13"/>
      <c r="WG181" s="56"/>
      <c r="WH181" s="74" t="s">
        <v>63</v>
      </c>
      <c r="WI181" s="75"/>
      <c r="WJ181" s="13"/>
      <c r="WK181" s="56"/>
      <c r="WL181" s="74" t="s">
        <v>63</v>
      </c>
      <c r="WM181" s="75"/>
      <c r="WN181" s="13"/>
      <c r="WO181" s="56"/>
      <c r="WP181" s="74" t="s">
        <v>63</v>
      </c>
      <c r="WQ181" s="75"/>
      <c r="WR181" s="13"/>
      <c r="WS181" s="56"/>
      <c r="WT181" s="74" t="s">
        <v>63</v>
      </c>
      <c r="WU181" s="75"/>
      <c r="WV181" s="13"/>
      <c r="WW181" s="56"/>
      <c r="WX181" s="74" t="s">
        <v>63</v>
      </c>
      <c r="WY181" s="75"/>
      <c r="WZ181" s="13"/>
      <c r="XA181" s="56"/>
      <c r="XB181" s="74" t="s">
        <v>63</v>
      </c>
      <c r="XC181" s="75"/>
      <c r="XD181" s="13"/>
      <c r="XE181" s="56"/>
      <c r="XF181" s="74" t="s">
        <v>63</v>
      </c>
      <c r="XG181" s="75"/>
      <c r="XH181" s="13"/>
      <c r="XI181" s="56"/>
      <c r="XJ181" s="74" t="s">
        <v>63</v>
      </c>
      <c r="XK181" s="75"/>
      <c r="XL181" s="13"/>
      <c r="XM181" s="56"/>
      <c r="XN181" s="74" t="s">
        <v>63</v>
      </c>
      <c r="XO181" s="75"/>
      <c r="XP181" s="13"/>
      <c r="XQ181" s="56"/>
      <c r="XR181" s="74" t="s">
        <v>63</v>
      </c>
      <c r="XS181" s="75"/>
      <c r="XT181" s="13"/>
      <c r="XU181" s="56"/>
      <c r="XV181" s="74" t="s">
        <v>63</v>
      </c>
      <c r="XW181" s="75"/>
      <c r="XX181" s="13"/>
      <c r="XY181" s="56"/>
      <c r="XZ181" s="74" t="s">
        <v>63</v>
      </c>
      <c r="YA181" s="75"/>
      <c r="YB181" s="13"/>
      <c r="YC181" s="56"/>
      <c r="YD181" s="74" t="s">
        <v>63</v>
      </c>
      <c r="YE181" s="75"/>
      <c r="YF181" s="13"/>
      <c r="YG181" s="56"/>
      <c r="YH181" s="74" t="s">
        <v>63</v>
      </c>
      <c r="YI181" s="75"/>
      <c r="YJ181" s="13"/>
      <c r="YK181" s="56"/>
      <c r="YL181" s="74" t="s">
        <v>63</v>
      </c>
      <c r="YM181" s="75"/>
      <c r="YN181" s="13"/>
      <c r="YO181" s="56"/>
      <c r="YP181" s="74" t="s">
        <v>63</v>
      </c>
      <c r="YQ181" s="75"/>
      <c r="YR181" s="13"/>
      <c r="YS181" s="56"/>
      <c r="YT181" s="74" t="s">
        <v>63</v>
      </c>
      <c r="YU181" s="75"/>
      <c r="YV181" s="13"/>
      <c r="YW181" s="56"/>
      <c r="YX181" s="74" t="s">
        <v>63</v>
      </c>
      <c r="YY181" s="75"/>
      <c r="YZ181" s="13"/>
      <c r="ZA181" s="56"/>
      <c r="ZB181" s="74" t="s">
        <v>63</v>
      </c>
      <c r="ZC181" s="75"/>
      <c r="ZD181" s="13"/>
      <c r="ZE181" s="56"/>
      <c r="ZF181" s="74" t="s">
        <v>63</v>
      </c>
      <c r="ZG181" s="75"/>
      <c r="ZH181" s="13"/>
      <c r="ZI181" s="56"/>
      <c r="ZJ181" s="74" t="s">
        <v>63</v>
      </c>
      <c r="ZK181" s="75"/>
      <c r="ZL181" s="13"/>
      <c r="ZM181" s="56"/>
      <c r="ZN181" s="74" t="s">
        <v>63</v>
      </c>
      <c r="ZO181" s="75"/>
      <c r="ZP181" s="13"/>
      <c r="ZQ181" s="56"/>
      <c r="ZR181" s="74" t="s">
        <v>63</v>
      </c>
      <c r="ZS181" s="75"/>
      <c r="ZT181" s="13"/>
      <c r="ZU181" s="56"/>
      <c r="ZV181" s="74" t="s">
        <v>63</v>
      </c>
      <c r="ZW181" s="75"/>
      <c r="ZX181" s="13"/>
      <c r="ZY181" s="56"/>
      <c r="ZZ181" s="74" t="s">
        <v>63</v>
      </c>
      <c r="AAA181" s="75"/>
      <c r="AAB181" s="13"/>
      <c r="AAC181" s="56"/>
      <c r="AAD181" s="74" t="s">
        <v>63</v>
      </c>
      <c r="AAE181" s="75"/>
      <c r="AAF181" s="13"/>
      <c r="AAG181" s="56"/>
      <c r="AAH181" s="74" t="s">
        <v>63</v>
      </c>
      <c r="AAI181" s="75"/>
      <c r="AAJ181" s="13"/>
      <c r="AAK181" s="56"/>
      <c r="AAL181" s="74" t="s">
        <v>63</v>
      </c>
      <c r="AAM181" s="75"/>
      <c r="AAN181" s="13"/>
      <c r="AAO181" s="56"/>
      <c r="AAP181" s="74" t="s">
        <v>63</v>
      </c>
      <c r="AAQ181" s="75"/>
      <c r="AAR181" s="13"/>
      <c r="AAS181" s="56"/>
      <c r="AAT181" s="74" t="s">
        <v>63</v>
      </c>
      <c r="AAU181" s="75"/>
      <c r="AAV181" s="13"/>
      <c r="AAW181" s="56"/>
      <c r="AAX181" s="74" t="s">
        <v>63</v>
      </c>
      <c r="AAY181" s="75"/>
      <c r="AAZ181" s="13"/>
      <c r="ABA181" s="56"/>
      <c r="ABB181" s="74" t="s">
        <v>63</v>
      </c>
      <c r="ABC181" s="75"/>
      <c r="ABD181" s="13"/>
      <c r="ABE181" s="56"/>
      <c r="ABF181" s="74" t="s">
        <v>63</v>
      </c>
      <c r="ABG181" s="75"/>
      <c r="ABH181" s="13"/>
      <c r="ABI181" s="56"/>
      <c r="ABJ181" s="74" t="s">
        <v>63</v>
      </c>
      <c r="ABK181" s="75"/>
      <c r="ABL181" s="13"/>
      <c r="ABM181" s="56"/>
      <c r="ABN181" s="74" t="s">
        <v>63</v>
      </c>
      <c r="ABO181" s="75"/>
      <c r="ABP181" s="13"/>
      <c r="ABQ181" s="56"/>
      <c r="ABR181" s="74" t="s">
        <v>63</v>
      </c>
      <c r="ABS181" s="75"/>
      <c r="ABT181" s="13"/>
      <c r="ABU181" s="56"/>
      <c r="ABV181" s="74" t="s">
        <v>63</v>
      </c>
      <c r="ABW181" s="75"/>
      <c r="ABX181" s="13"/>
      <c r="ABY181" s="56"/>
      <c r="ABZ181" s="74" t="s">
        <v>63</v>
      </c>
      <c r="ACA181" s="75"/>
      <c r="ACB181" s="13"/>
      <c r="ACC181" s="56"/>
      <c r="ACD181" s="74" t="s">
        <v>63</v>
      </c>
      <c r="ACE181" s="75"/>
      <c r="ACF181" s="13"/>
      <c r="ACG181" s="56"/>
      <c r="ACH181" s="74" t="s">
        <v>63</v>
      </c>
      <c r="ACI181" s="75"/>
      <c r="ACJ181" s="13"/>
      <c r="ACK181" s="56"/>
      <c r="ACL181" s="74" t="s">
        <v>63</v>
      </c>
      <c r="ACM181" s="75"/>
      <c r="ACN181" s="13"/>
      <c r="ACO181" s="56"/>
      <c r="ACP181" s="74" t="s">
        <v>63</v>
      </c>
      <c r="ACQ181" s="75"/>
      <c r="ACR181" s="13"/>
      <c r="ACS181" s="56"/>
      <c r="ACT181" s="74" t="s">
        <v>63</v>
      </c>
      <c r="ACU181" s="75"/>
      <c r="ACV181" s="13"/>
      <c r="ACW181" s="56"/>
      <c r="ACX181" s="74" t="s">
        <v>63</v>
      </c>
      <c r="ACY181" s="75"/>
      <c r="ACZ181" s="13"/>
      <c r="ADA181" s="56"/>
      <c r="ADB181" s="74" t="s">
        <v>63</v>
      </c>
      <c r="ADC181" s="75"/>
      <c r="ADD181" s="13"/>
      <c r="ADE181" s="56"/>
      <c r="ADF181" s="74" t="s">
        <v>63</v>
      </c>
      <c r="ADG181" s="75"/>
      <c r="ADH181" s="13"/>
      <c r="ADI181" s="56"/>
      <c r="ADJ181" s="74" t="s">
        <v>63</v>
      </c>
      <c r="ADK181" s="75"/>
      <c r="ADL181" s="13"/>
      <c r="ADM181" s="56"/>
      <c r="ADN181" s="74" t="s">
        <v>63</v>
      </c>
      <c r="ADO181" s="75"/>
      <c r="ADP181" s="13"/>
      <c r="ADQ181" s="56"/>
      <c r="ADR181" s="74" t="s">
        <v>63</v>
      </c>
      <c r="ADS181" s="75"/>
      <c r="ADT181" s="13"/>
      <c r="ADU181" s="56"/>
      <c r="ADV181" s="74" t="s">
        <v>63</v>
      </c>
      <c r="ADW181" s="75"/>
      <c r="ADX181" s="13"/>
      <c r="ADY181" s="56"/>
      <c r="ADZ181" s="74" t="s">
        <v>63</v>
      </c>
      <c r="AEA181" s="75"/>
      <c r="AEB181" s="13"/>
      <c r="AEC181" s="56"/>
      <c r="AED181" s="74" t="s">
        <v>63</v>
      </c>
      <c r="AEE181" s="75"/>
      <c r="AEF181" s="13"/>
      <c r="AEG181" s="56"/>
      <c r="AEH181" s="74" t="s">
        <v>63</v>
      </c>
      <c r="AEI181" s="75"/>
      <c r="AEJ181" s="13"/>
      <c r="AEK181" s="56"/>
      <c r="AEL181" s="74" t="s">
        <v>63</v>
      </c>
      <c r="AEM181" s="75"/>
      <c r="AEN181" s="13"/>
      <c r="AEO181" s="56"/>
      <c r="AEP181" s="74" t="s">
        <v>63</v>
      </c>
      <c r="AEQ181" s="75"/>
      <c r="AER181" s="13"/>
      <c r="AES181" s="56"/>
      <c r="AET181" s="74" t="s">
        <v>63</v>
      </c>
      <c r="AEU181" s="75"/>
      <c r="AEV181" s="13"/>
      <c r="AEW181" s="56"/>
      <c r="AEX181" s="74" t="s">
        <v>63</v>
      </c>
      <c r="AEY181" s="75"/>
      <c r="AEZ181" s="13"/>
      <c r="AFA181" s="56"/>
      <c r="AFB181" s="74" t="s">
        <v>63</v>
      </c>
      <c r="AFC181" s="75"/>
      <c r="AFD181" s="13"/>
      <c r="AFE181" s="56"/>
      <c r="AFF181" s="74" t="s">
        <v>63</v>
      </c>
      <c r="AFG181" s="75"/>
      <c r="AFH181" s="13"/>
      <c r="AFI181" s="56"/>
      <c r="AFJ181" s="74" t="s">
        <v>63</v>
      </c>
      <c r="AFK181" s="75"/>
      <c r="AFL181" s="13"/>
      <c r="AFM181" s="56"/>
      <c r="AFN181" s="74" t="s">
        <v>63</v>
      </c>
      <c r="AFO181" s="75"/>
      <c r="AFP181" s="13"/>
      <c r="AFQ181" s="56"/>
      <c r="AFR181" s="74" t="s">
        <v>63</v>
      </c>
      <c r="AFS181" s="75"/>
      <c r="AFT181" s="13"/>
      <c r="AFU181" s="56"/>
      <c r="AFV181" s="74" t="s">
        <v>63</v>
      </c>
      <c r="AFW181" s="75"/>
      <c r="AFX181" s="13"/>
      <c r="AFY181" s="56"/>
      <c r="AFZ181" s="74" t="s">
        <v>63</v>
      </c>
      <c r="AGA181" s="75"/>
      <c r="AGB181" s="13"/>
      <c r="AGC181" s="56"/>
      <c r="AGD181" s="74" t="s">
        <v>63</v>
      </c>
      <c r="AGE181" s="75"/>
      <c r="AGF181" s="13"/>
      <c r="AGG181" s="56"/>
      <c r="AGH181" s="74" t="s">
        <v>63</v>
      </c>
      <c r="AGI181" s="75"/>
      <c r="AGJ181" s="13"/>
      <c r="AGK181" s="56"/>
      <c r="AGL181" s="74" t="s">
        <v>63</v>
      </c>
      <c r="AGM181" s="75"/>
      <c r="AGN181" s="13"/>
      <c r="AGO181" s="56"/>
      <c r="AGP181" s="74" t="s">
        <v>63</v>
      </c>
      <c r="AGQ181" s="75"/>
      <c r="AGR181" s="13"/>
      <c r="AGS181" s="56"/>
      <c r="AGT181" s="74" t="s">
        <v>63</v>
      </c>
      <c r="AGU181" s="75"/>
      <c r="AGV181" s="13"/>
      <c r="AGW181" s="56"/>
      <c r="AGX181" s="74" t="s">
        <v>63</v>
      </c>
      <c r="AGY181" s="75"/>
      <c r="AGZ181" s="13"/>
      <c r="AHA181" s="56"/>
      <c r="AHB181" s="74" t="s">
        <v>63</v>
      </c>
      <c r="AHC181" s="75"/>
      <c r="AHD181" s="13"/>
      <c r="AHE181" s="56"/>
      <c r="AHF181" s="74" t="s">
        <v>63</v>
      </c>
      <c r="AHG181" s="75"/>
      <c r="AHH181" s="13"/>
      <c r="AHI181" s="56"/>
      <c r="AHJ181" s="74" t="s">
        <v>63</v>
      </c>
      <c r="AHK181" s="75"/>
      <c r="AHL181" s="13"/>
      <c r="AHM181" s="56"/>
      <c r="AHN181" s="74" t="s">
        <v>63</v>
      </c>
      <c r="AHO181" s="75"/>
      <c r="AHP181" s="13"/>
      <c r="AHQ181" s="56"/>
      <c r="AHR181" s="74" t="s">
        <v>63</v>
      </c>
      <c r="AHS181" s="75"/>
      <c r="AHT181" s="13"/>
      <c r="AHU181" s="56"/>
      <c r="AHV181" s="74" t="s">
        <v>63</v>
      </c>
      <c r="AHW181" s="75"/>
      <c r="AHX181" s="13"/>
      <c r="AHY181" s="56"/>
      <c r="AHZ181" s="74" t="s">
        <v>63</v>
      </c>
      <c r="AIA181" s="75"/>
      <c r="AIB181" s="13"/>
      <c r="AIC181" s="56"/>
      <c r="AID181" s="74" t="s">
        <v>63</v>
      </c>
      <c r="AIE181" s="75"/>
      <c r="AIF181" s="13"/>
      <c r="AIG181" s="56"/>
      <c r="AIH181" s="74" t="s">
        <v>63</v>
      </c>
      <c r="AII181" s="75"/>
      <c r="AIJ181" s="13"/>
      <c r="AIK181" s="56"/>
      <c r="AIL181" s="74" t="s">
        <v>63</v>
      </c>
      <c r="AIM181" s="75"/>
      <c r="AIN181" s="13"/>
      <c r="AIO181" s="56"/>
      <c r="AIP181" s="74" t="s">
        <v>63</v>
      </c>
      <c r="AIQ181" s="75"/>
      <c r="AIR181" s="13"/>
      <c r="AIS181" s="56"/>
      <c r="AIT181" s="74" t="s">
        <v>63</v>
      </c>
      <c r="AIU181" s="75"/>
      <c r="AIV181" s="13"/>
      <c r="AIW181" s="56"/>
      <c r="AIX181" s="74" t="s">
        <v>63</v>
      </c>
      <c r="AIY181" s="75"/>
      <c r="AIZ181" s="13"/>
      <c r="AJA181" s="56"/>
      <c r="AJB181" s="74" t="s">
        <v>63</v>
      </c>
      <c r="AJC181" s="75"/>
      <c r="AJD181" s="13"/>
      <c r="AJE181" s="56"/>
      <c r="AJF181" s="74" t="s">
        <v>63</v>
      </c>
      <c r="AJG181" s="75"/>
      <c r="AJH181" s="13"/>
      <c r="AJI181" s="56"/>
      <c r="AJJ181" s="74" t="s">
        <v>63</v>
      </c>
      <c r="AJK181" s="75"/>
      <c r="AJL181" s="13"/>
      <c r="AJM181" s="56"/>
      <c r="AJN181" s="74" t="s">
        <v>63</v>
      </c>
      <c r="AJO181" s="75"/>
      <c r="AJP181" s="13"/>
      <c r="AJQ181" s="56"/>
      <c r="AJR181" s="74" t="s">
        <v>63</v>
      </c>
      <c r="AJS181" s="75"/>
      <c r="AJT181" s="13"/>
      <c r="AJU181" s="56"/>
      <c r="AJV181" s="74" t="s">
        <v>63</v>
      </c>
      <c r="AJW181" s="75"/>
      <c r="AJX181" s="13"/>
      <c r="AJY181" s="56"/>
      <c r="AJZ181" s="74" t="s">
        <v>63</v>
      </c>
      <c r="AKA181" s="75"/>
      <c r="AKB181" s="13"/>
      <c r="AKC181" s="56"/>
      <c r="AKD181" s="74" t="s">
        <v>63</v>
      </c>
      <c r="AKE181" s="75"/>
      <c r="AKF181" s="13"/>
      <c r="AKG181" s="56"/>
      <c r="AKH181" s="74" t="s">
        <v>63</v>
      </c>
      <c r="AKI181" s="75"/>
      <c r="AKJ181" s="13"/>
      <c r="AKK181" s="56"/>
      <c r="AKL181" s="74" t="s">
        <v>63</v>
      </c>
      <c r="AKM181" s="75"/>
      <c r="AKN181" s="13"/>
      <c r="AKO181" s="56"/>
      <c r="AKP181" s="74" t="s">
        <v>63</v>
      </c>
      <c r="AKQ181" s="75"/>
      <c r="AKR181" s="13"/>
      <c r="AKS181" s="56"/>
      <c r="AKT181" s="74" t="s">
        <v>63</v>
      </c>
      <c r="AKU181" s="75"/>
      <c r="AKV181" s="13"/>
      <c r="AKW181" s="56"/>
      <c r="AKX181" s="74" t="s">
        <v>63</v>
      </c>
      <c r="AKY181" s="75"/>
      <c r="AKZ181" s="13"/>
      <c r="ALA181" s="56"/>
      <c r="ALB181" s="74" t="s">
        <v>63</v>
      </c>
      <c r="ALC181" s="75"/>
      <c r="ALD181" s="13"/>
      <c r="ALE181" s="56"/>
      <c r="ALF181" s="74" t="s">
        <v>63</v>
      </c>
      <c r="ALG181" s="75"/>
      <c r="ALH181" s="13"/>
      <c r="ALI181" s="56"/>
      <c r="ALJ181" s="74" t="s">
        <v>63</v>
      </c>
      <c r="ALK181" s="75"/>
      <c r="ALL181" s="13"/>
      <c r="ALM181" s="56"/>
      <c r="ALN181" s="74" t="s">
        <v>63</v>
      </c>
      <c r="ALO181" s="75"/>
      <c r="ALP181" s="13"/>
      <c r="ALQ181" s="56"/>
      <c r="ALR181" s="74" t="s">
        <v>63</v>
      </c>
      <c r="ALS181" s="75"/>
      <c r="ALT181" s="13"/>
      <c r="ALU181" s="56"/>
      <c r="ALV181" s="74" t="s">
        <v>63</v>
      </c>
      <c r="ALW181" s="75"/>
      <c r="ALX181" s="13"/>
      <c r="ALY181" s="56"/>
      <c r="ALZ181" s="74" t="s">
        <v>63</v>
      </c>
      <c r="AMA181" s="75"/>
      <c r="AMB181" s="13"/>
      <c r="AMC181" s="56"/>
      <c r="AMD181" s="74" t="s">
        <v>63</v>
      </c>
      <c r="AME181" s="75"/>
      <c r="AMF181" s="13"/>
      <c r="AMG181" s="56"/>
      <c r="AMH181" s="74" t="s">
        <v>63</v>
      </c>
      <c r="AMI181" s="75"/>
      <c r="AMJ181" s="13"/>
      <c r="AMK181" s="56"/>
      <c r="AML181" s="74" t="s">
        <v>63</v>
      </c>
      <c r="AMM181" s="75"/>
      <c r="AMN181" s="13"/>
      <c r="AMO181" s="56"/>
      <c r="AMP181" s="74" t="s">
        <v>63</v>
      </c>
      <c r="AMQ181" s="75"/>
      <c r="AMR181" s="13"/>
      <c r="AMS181" s="56"/>
      <c r="AMT181" s="74" t="s">
        <v>63</v>
      </c>
      <c r="AMU181" s="75"/>
      <c r="AMV181" s="13"/>
      <c r="AMW181" s="56"/>
      <c r="AMX181" s="74" t="s">
        <v>63</v>
      </c>
      <c r="AMY181" s="75"/>
      <c r="AMZ181" s="13"/>
      <c r="ANA181" s="56"/>
      <c r="ANB181" s="74" t="s">
        <v>63</v>
      </c>
      <c r="ANC181" s="75"/>
      <c r="AND181" s="13"/>
      <c r="ANE181" s="56"/>
      <c r="ANF181" s="74" t="s">
        <v>63</v>
      </c>
      <c r="ANG181" s="75"/>
      <c r="ANH181" s="13"/>
      <c r="ANI181" s="56"/>
      <c r="ANJ181" s="74" t="s">
        <v>63</v>
      </c>
      <c r="ANK181" s="75"/>
      <c r="ANL181" s="13"/>
      <c r="ANM181" s="56"/>
      <c r="ANN181" s="74" t="s">
        <v>63</v>
      </c>
      <c r="ANO181" s="75"/>
      <c r="ANP181" s="13"/>
      <c r="ANQ181" s="56"/>
      <c r="ANR181" s="74" t="s">
        <v>63</v>
      </c>
      <c r="ANS181" s="75"/>
      <c r="ANT181" s="13"/>
      <c r="ANU181" s="56"/>
      <c r="ANV181" s="74" t="s">
        <v>63</v>
      </c>
      <c r="ANW181" s="75"/>
      <c r="ANX181" s="13"/>
      <c r="ANY181" s="56"/>
      <c r="ANZ181" s="74" t="s">
        <v>63</v>
      </c>
      <c r="AOA181" s="75"/>
      <c r="AOB181" s="13"/>
      <c r="AOC181" s="56"/>
      <c r="AOD181" s="74" t="s">
        <v>63</v>
      </c>
      <c r="AOE181" s="75"/>
      <c r="AOF181" s="13"/>
      <c r="AOG181" s="56"/>
      <c r="AOH181" s="74" t="s">
        <v>63</v>
      </c>
      <c r="AOI181" s="75"/>
      <c r="AOJ181" s="13"/>
      <c r="AOK181" s="56"/>
      <c r="AOL181" s="74" t="s">
        <v>63</v>
      </c>
      <c r="AOM181" s="75"/>
      <c r="AON181" s="13"/>
      <c r="AOO181" s="56"/>
      <c r="AOP181" s="74" t="s">
        <v>63</v>
      </c>
      <c r="AOQ181" s="75"/>
      <c r="AOR181" s="13"/>
      <c r="AOS181" s="56"/>
      <c r="AOT181" s="74" t="s">
        <v>63</v>
      </c>
      <c r="AOU181" s="75"/>
      <c r="AOV181" s="13"/>
      <c r="AOW181" s="56"/>
      <c r="AOX181" s="74" t="s">
        <v>63</v>
      </c>
      <c r="AOY181" s="75"/>
      <c r="AOZ181" s="13"/>
      <c r="APA181" s="56"/>
      <c r="APB181" s="74" t="s">
        <v>63</v>
      </c>
      <c r="APC181" s="75"/>
      <c r="APD181" s="13"/>
      <c r="APE181" s="56"/>
      <c r="APF181" s="74" t="s">
        <v>63</v>
      </c>
      <c r="APG181" s="75"/>
      <c r="APH181" s="13"/>
      <c r="API181" s="56"/>
      <c r="APJ181" s="74" t="s">
        <v>63</v>
      </c>
      <c r="APK181" s="75"/>
      <c r="APL181" s="13"/>
      <c r="APM181" s="56"/>
      <c r="APN181" s="74" t="s">
        <v>63</v>
      </c>
      <c r="APO181" s="75"/>
      <c r="APP181" s="13"/>
      <c r="APQ181" s="56"/>
      <c r="APR181" s="74" t="s">
        <v>63</v>
      </c>
      <c r="APS181" s="75"/>
      <c r="APT181" s="13"/>
      <c r="APU181" s="56"/>
      <c r="APV181" s="74" t="s">
        <v>63</v>
      </c>
      <c r="APW181" s="75"/>
      <c r="APX181" s="13"/>
      <c r="APY181" s="56"/>
      <c r="APZ181" s="74" t="s">
        <v>63</v>
      </c>
      <c r="AQA181" s="75"/>
      <c r="AQB181" s="13"/>
      <c r="AQC181" s="56"/>
      <c r="AQD181" s="74" t="s">
        <v>63</v>
      </c>
      <c r="AQE181" s="75"/>
      <c r="AQF181" s="13"/>
      <c r="AQG181" s="56"/>
      <c r="AQH181" s="74" t="s">
        <v>63</v>
      </c>
      <c r="AQI181" s="75"/>
      <c r="AQJ181" s="13"/>
      <c r="AQK181" s="56"/>
      <c r="AQL181" s="74" t="s">
        <v>63</v>
      </c>
      <c r="AQM181" s="75"/>
      <c r="AQN181" s="13"/>
      <c r="AQO181" s="56"/>
      <c r="AQP181" s="74" t="s">
        <v>63</v>
      </c>
      <c r="AQQ181" s="75"/>
      <c r="AQR181" s="13"/>
      <c r="AQS181" s="56"/>
      <c r="AQT181" s="74" t="s">
        <v>63</v>
      </c>
      <c r="AQU181" s="75"/>
      <c r="AQV181" s="13"/>
      <c r="AQW181" s="56"/>
      <c r="AQX181" s="74" t="s">
        <v>63</v>
      </c>
      <c r="AQY181" s="75"/>
      <c r="AQZ181" s="13"/>
      <c r="ARA181" s="56"/>
      <c r="ARB181" s="74" t="s">
        <v>63</v>
      </c>
      <c r="ARC181" s="75"/>
      <c r="ARD181" s="13"/>
      <c r="ARE181" s="56"/>
      <c r="ARF181" s="74" t="s">
        <v>63</v>
      </c>
      <c r="ARG181" s="75"/>
      <c r="ARH181" s="13"/>
      <c r="ARI181" s="56"/>
      <c r="ARJ181" s="74" t="s">
        <v>63</v>
      </c>
      <c r="ARK181" s="75"/>
      <c r="ARL181" s="13"/>
      <c r="ARM181" s="56"/>
      <c r="ARN181" s="74" t="s">
        <v>63</v>
      </c>
      <c r="ARO181" s="75"/>
      <c r="ARP181" s="13"/>
      <c r="ARQ181" s="56"/>
      <c r="ARR181" s="74" t="s">
        <v>63</v>
      </c>
      <c r="ARS181" s="75"/>
      <c r="ART181" s="13"/>
      <c r="ARU181" s="56"/>
      <c r="ARV181" s="74" t="s">
        <v>63</v>
      </c>
      <c r="ARW181" s="75"/>
      <c r="ARX181" s="13"/>
      <c r="ARY181" s="56"/>
      <c r="ARZ181" s="74" t="s">
        <v>63</v>
      </c>
      <c r="ASA181" s="75"/>
      <c r="ASB181" s="13"/>
      <c r="ASC181" s="56"/>
      <c r="ASD181" s="74" t="s">
        <v>63</v>
      </c>
      <c r="ASE181" s="75"/>
      <c r="ASF181" s="13"/>
      <c r="ASG181" s="56"/>
      <c r="ASH181" s="74" t="s">
        <v>63</v>
      </c>
      <c r="ASI181" s="75"/>
      <c r="ASJ181" s="13"/>
      <c r="ASK181" s="56"/>
      <c r="ASL181" s="74" t="s">
        <v>63</v>
      </c>
      <c r="ASM181" s="75"/>
      <c r="ASN181" s="13"/>
      <c r="ASO181" s="56"/>
      <c r="ASP181" s="74" t="s">
        <v>63</v>
      </c>
      <c r="ASQ181" s="75"/>
      <c r="ASR181" s="13"/>
      <c r="ASS181" s="56"/>
      <c r="AST181" s="74" t="s">
        <v>63</v>
      </c>
      <c r="ASU181" s="75"/>
      <c r="ASV181" s="13"/>
      <c r="ASW181" s="56"/>
      <c r="ASX181" s="74" t="s">
        <v>63</v>
      </c>
      <c r="ASY181" s="75"/>
      <c r="ASZ181" s="13"/>
      <c r="ATA181" s="56"/>
      <c r="ATB181" s="74" t="s">
        <v>63</v>
      </c>
      <c r="ATC181" s="75"/>
      <c r="ATD181" s="13"/>
      <c r="ATE181" s="56"/>
      <c r="ATF181" s="74" t="s">
        <v>63</v>
      </c>
      <c r="ATG181" s="75"/>
      <c r="ATH181" s="13"/>
      <c r="ATI181" s="56"/>
      <c r="ATJ181" s="74" t="s">
        <v>63</v>
      </c>
      <c r="ATK181" s="75"/>
      <c r="ATL181" s="13"/>
      <c r="ATM181" s="56"/>
      <c r="ATN181" s="74" t="s">
        <v>63</v>
      </c>
      <c r="ATO181" s="75"/>
      <c r="ATP181" s="13"/>
      <c r="ATQ181" s="56"/>
      <c r="ATR181" s="74" t="s">
        <v>63</v>
      </c>
      <c r="ATS181" s="75"/>
      <c r="ATT181" s="13"/>
      <c r="ATU181" s="56"/>
      <c r="ATV181" s="74" t="s">
        <v>63</v>
      </c>
      <c r="ATW181" s="75"/>
      <c r="ATX181" s="13"/>
      <c r="ATY181" s="56"/>
      <c r="ATZ181" s="74" t="s">
        <v>63</v>
      </c>
      <c r="AUA181" s="75"/>
      <c r="AUB181" s="13"/>
      <c r="AUC181" s="56"/>
      <c r="AUD181" s="74" t="s">
        <v>63</v>
      </c>
      <c r="AUE181" s="75"/>
      <c r="AUF181" s="13"/>
      <c r="AUG181" s="56"/>
      <c r="AUH181" s="74" t="s">
        <v>63</v>
      </c>
      <c r="AUI181" s="75"/>
      <c r="AUJ181" s="13"/>
      <c r="AUK181" s="56"/>
      <c r="AUL181" s="74" t="s">
        <v>63</v>
      </c>
      <c r="AUM181" s="75"/>
      <c r="AUN181" s="13"/>
      <c r="AUO181" s="56"/>
      <c r="AUP181" s="74" t="s">
        <v>63</v>
      </c>
      <c r="AUQ181" s="75"/>
      <c r="AUR181" s="13"/>
      <c r="AUS181" s="56"/>
      <c r="AUT181" s="74" t="s">
        <v>63</v>
      </c>
      <c r="AUU181" s="75"/>
      <c r="AUV181" s="13"/>
      <c r="AUW181" s="56"/>
      <c r="AUX181" s="74" t="s">
        <v>63</v>
      </c>
      <c r="AUY181" s="75"/>
      <c r="AUZ181" s="13"/>
      <c r="AVA181" s="56"/>
      <c r="AVB181" s="74" t="s">
        <v>63</v>
      </c>
      <c r="AVC181" s="75"/>
      <c r="AVD181" s="13"/>
      <c r="AVE181" s="56"/>
      <c r="AVF181" s="74" t="s">
        <v>63</v>
      </c>
      <c r="AVG181" s="75"/>
      <c r="AVH181" s="13"/>
      <c r="AVI181" s="56"/>
      <c r="AVJ181" s="74" t="s">
        <v>63</v>
      </c>
      <c r="AVK181" s="75"/>
      <c r="AVL181" s="13"/>
      <c r="AVM181" s="56"/>
      <c r="AVN181" s="74" t="s">
        <v>63</v>
      </c>
      <c r="AVO181" s="75"/>
      <c r="AVP181" s="13"/>
      <c r="AVQ181" s="56"/>
      <c r="AVR181" s="74" t="s">
        <v>63</v>
      </c>
      <c r="AVS181" s="75"/>
      <c r="AVT181" s="13"/>
      <c r="AVU181" s="56"/>
      <c r="AVV181" s="74" t="s">
        <v>63</v>
      </c>
      <c r="AVW181" s="75"/>
      <c r="AVX181" s="13"/>
      <c r="AVY181" s="56"/>
      <c r="AVZ181" s="74" t="s">
        <v>63</v>
      </c>
      <c r="AWA181" s="75"/>
      <c r="AWB181" s="13"/>
      <c r="AWC181" s="56"/>
      <c r="AWD181" s="74" t="s">
        <v>63</v>
      </c>
      <c r="AWE181" s="75"/>
      <c r="AWF181" s="13"/>
      <c r="AWG181" s="56"/>
      <c r="AWH181" s="74" t="s">
        <v>63</v>
      </c>
      <c r="AWI181" s="75"/>
      <c r="AWJ181" s="13"/>
      <c r="AWK181" s="56"/>
      <c r="AWL181" s="74" t="s">
        <v>63</v>
      </c>
      <c r="AWM181" s="75"/>
      <c r="AWN181" s="13"/>
      <c r="AWO181" s="56"/>
      <c r="AWP181" s="74" t="s">
        <v>63</v>
      </c>
      <c r="AWQ181" s="75"/>
      <c r="AWR181" s="13"/>
      <c r="AWS181" s="56"/>
      <c r="AWT181" s="74" t="s">
        <v>63</v>
      </c>
      <c r="AWU181" s="75"/>
      <c r="AWV181" s="13"/>
      <c r="AWW181" s="56"/>
      <c r="AWX181" s="74" t="s">
        <v>63</v>
      </c>
      <c r="AWY181" s="75"/>
      <c r="AWZ181" s="13"/>
      <c r="AXA181" s="56"/>
      <c r="AXB181" s="74" t="s">
        <v>63</v>
      </c>
      <c r="AXC181" s="75"/>
      <c r="AXD181" s="13"/>
      <c r="AXE181" s="56"/>
      <c r="AXF181" s="74" t="s">
        <v>63</v>
      </c>
      <c r="AXG181" s="75"/>
      <c r="AXH181" s="13"/>
      <c r="AXI181" s="56"/>
      <c r="AXJ181" s="74" t="s">
        <v>63</v>
      </c>
      <c r="AXK181" s="75"/>
      <c r="AXL181" s="13"/>
      <c r="AXM181" s="56"/>
      <c r="AXN181" s="74" t="s">
        <v>63</v>
      </c>
      <c r="AXO181" s="75"/>
      <c r="AXP181" s="13"/>
      <c r="AXQ181" s="56"/>
      <c r="AXR181" s="74" t="s">
        <v>63</v>
      </c>
      <c r="AXS181" s="75"/>
      <c r="AXT181" s="13"/>
      <c r="AXU181" s="56"/>
      <c r="AXV181" s="74" t="s">
        <v>63</v>
      </c>
      <c r="AXW181" s="75"/>
      <c r="AXX181" s="13"/>
      <c r="AXY181" s="56"/>
      <c r="AXZ181" s="74" t="s">
        <v>63</v>
      </c>
      <c r="AYA181" s="75"/>
      <c r="AYB181" s="13"/>
      <c r="AYC181" s="56"/>
      <c r="AYD181" s="74" t="s">
        <v>63</v>
      </c>
      <c r="AYE181" s="75"/>
      <c r="AYF181" s="13"/>
      <c r="AYG181" s="56"/>
      <c r="AYH181" s="74" t="s">
        <v>63</v>
      </c>
      <c r="AYI181" s="75"/>
      <c r="AYJ181" s="13"/>
      <c r="AYK181" s="56"/>
      <c r="AYL181" s="74" t="s">
        <v>63</v>
      </c>
      <c r="AYM181" s="75"/>
      <c r="AYN181" s="13"/>
      <c r="AYO181" s="56"/>
      <c r="AYP181" s="74" t="s">
        <v>63</v>
      </c>
      <c r="AYQ181" s="75"/>
      <c r="AYR181" s="13"/>
      <c r="AYS181" s="56"/>
      <c r="AYT181" s="74" t="s">
        <v>63</v>
      </c>
      <c r="AYU181" s="75"/>
      <c r="AYV181" s="13"/>
      <c r="AYW181" s="56"/>
      <c r="AYX181" s="74" t="s">
        <v>63</v>
      </c>
      <c r="AYY181" s="75"/>
      <c r="AYZ181" s="13"/>
      <c r="AZA181" s="56"/>
      <c r="AZB181" s="74" t="s">
        <v>63</v>
      </c>
      <c r="AZC181" s="75"/>
      <c r="AZD181" s="13"/>
      <c r="AZE181" s="56"/>
      <c r="AZF181" s="74" t="s">
        <v>63</v>
      </c>
      <c r="AZG181" s="75"/>
      <c r="AZH181" s="13"/>
      <c r="AZI181" s="56"/>
      <c r="AZJ181" s="74" t="s">
        <v>63</v>
      </c>
      <c r="AZK181" s="75"/>
      <c r="AZL181" s="13"/>
      <c r="AZM181" s="56"/>
      <c r="AZN181" s="74" t="s">
        <v>63</v>
      </c>
      <c r="AZO181" s="75"/>
      <c r="AZP181" s="13"/>
      <c r="AZQ181" s="56"/>
      <c r="AZR181" s="74" t="s">
        <v>63</v>
      </c>
      <c r="AZS181" s="75"/>
      <c r="AZT181" s="13"/>
      <c r="AZU181" s="56"/>
      <c r="AZV181" s="74" t="s">
        <v>63</v>
      </c>
      <c r="AZW181" s="75"/>
      <c r="AZX181" s="13"/>
      <c r="AZY181" s="56"/>
      <c r="AZZ181" s="74" t="s">
        <v>63</v>
      </c>
      <c r="BAA181" s="75"/>
      <c r="BAB181" s="13"/>
      <c r="BAC181" s="56"/>
      <c r="BAD181" s="74" t="s">
        <v>63</v>
      </c>
      <c r="BAE181" s="75"/>
      <c r="BAF181" s="13"/>
      <c r="BAG181" s="56"/>
      <c r="BAH181" s="74" t="s">
        <v>63</v>
      </c>
      <c r="BAI181" s="75"/>
      <c r="BAJ181" s="13"/>
      <c r="BAK181" s="56"/>
      <c r="BAL181" s="74" t="s">
        <v>63</v>
      </c>
      <c r="BAM181" s="75"/>
      <c r="BAN181" s="13"/>
      <c r="BAO181" s="56"/>
      <c r="BAP181" s="74" t="s">
        <v>63</v>
      </c>
      <c r="BAQ181" s="75"/>
      <c r="BAR181" s="13"/>
      <c r="BAS181" s="56"/>
      <c r="BAT181" s="74" t="s">
        <v>63</v>
      </c>
      <c r="BAU181" s="75"/>
      <c r="BAV181" s="13"/>
      <c r="BAW181" s="56"/>
      <c r="BAX181" s="74" t="s">
        <v>63</v>
      </c>
      <c r="BAY181" s="75"/>
      <c r="BAZ181" s="13"/>
      <c r="BBA181" s="56"/>
      <c r="BBB181" s="74" t="s">
        <v>63</v>
      </c>
      <c r="BBC181" s="75"/>
      <c r="BBD181" s="13"/>
      <c r="BBE181" s="56"/>
      <c r="BBF181" s="74" t="s">
        <v>63</v>
      </c>
      <c r="BBG181" s="75"/>
      <c r="BBH181" s="13"/>
      <c r="BBI181" s="56"/>
      <c r="BBJ181" s="74" t="s">
        <v>63</v>
      </c>
      <c r="BBK181" s="75"/>
      <c r="BBL181" s="13"/>
      <c r="BBM181" s="56"/>
      <c r="BBN181" s="74" t="s">
        <v>63</v>
      </c>
      <c r="BBO181" s="75"/>
      <c r="BBP181" s="13"/>
      <c r="BBQ181" s="56"/>
      <c r="BBR181" s="74" t="s">
        <v>63</v>
      </c>
      <c r="BBS181" s="75"/>
      <c r="BBT181" s="13"/>
      <c r="BBU181" s="56"/>
      <c r="BBV181" s="74" t="s">
        <v>63</v>
      </c>
      <c r="BBW181" s="75"/>
      <c r="BBX181" s="13"/>
      <c r="BBY181" s="56"/>
      <c r="BBZ181" s="74" t="s">
        <v>63</v>
      </c>
      <c r="BCA181" s="75"/>
      <c r="BCB181" s="13"/>
      <c r="BCC181" s="56"/>
      <c r="BCD181" s="74" t="s">
        <v>63</v>
      </c>
      <c r="BCE181" s="75"/>
      <c r="BCF181" s="13"/>
      <c r="BCG181" s="56"/>
      <c r="BCH181" s="74" t="s">
        <v>63</v>
      </c>
      <c r="BCI181" s="75"/>
      <c r="BCJ181" s="13"/>
      <c r="BCK181" s="56"/>
      <c r="BCL181" s="74" t="s">
        <v>63</v>
      </c>
      <c r="BCM181" s="75"/>
      <c r="BCN181" s="13"/>
      <c r="BCO181" s="56"/>
      <c r="BCP181" s="74" t="s">
        <v>63</v>
      </c>
      <c r="BCQ181" s="75"/>
      <c r="BCR181" s="13"/>
      <c r="BCS181" s="56"/>
      <c r="BCT181" s="74" t="s">
        <v>63</v>
      </c>
      <c r="BCU181" s="75"/>
      <c r="BCV181" s="13"/>
      <c r="BCW181" s="56"/>
      <c r="BCX181" s="74" t="s">
        <v>63</v>
      </c>
      <c r="BCY181" s="75"/>
      <c r="BCZ181" s="13"/>
      <c r="BDA181" s="56"/>
      <c r="BDB181" s="74" t="s">
        <v>63</v>
      </c>
      <c r="BDC181" s="75"/>
      <c r="BDD181" s="13"/>
      <c r="BDE181" s="56"/>
      <c r="BDF181" s="74" t="s">
        <v>63</v>
      </c>
      <c r="BDG181" s="75"/>
      <c r="BDH181" s="13"/>
      <c r="BDI181" s="56"/>
      <c r="BDJ181" s="74" t="s">
        <v>63</v>
      </c>
      <c r="BDK181" s="75"/>
      <c r="BDL181" s="13"/>
      <c r="BDM181" s="56"/>
      <c r="BDN181" s="74" t="s">
        <v>63</v>
      </c>
      <c r="BDO181" s="75"/>
      <c r="BDP181" s="13"/>
      <c r="BDQ181" s="56"/>
      <c r="BDR181" s="74" t="s">
        <v>63</v>
      </c>
      <c r="BDS181" s="75"/>
      <c r="BDT181" s="13"/>
      <c r="BDU181" s="56"/>
      <c r="BDV181" s="74" t="s">
        <v>63</v>
      </c>
      <c r="BDW181" s="75"/>
      <c r="BDX181" s="13"/>
      <c r="BDY181" s="56"/>
      <c r="BDZ181" s="74" t="s">
        <v>63</v>
      </c>
      <c r="BEA181" s="75"/>
      <c r="BEB181" s="13"/>
      <c r="BEC181" s="56"/>
      <c r="BED181" s="74" t="s">
        <v>63</v>
      </c>
      <c r="BEE181" s="75"/>
      <c r="BEF181" s="13"/>
      <c r="BEG181" s="56"/>
      <c r="BEH181" s="74" t="s">
        <v>63</v>
      </c>
      <c r="BEI181" s="75"/>
      <c r="BEJ181" s="13"/>
      <c r="BEK181" s="56"/>
      <c r="BEL181" s="74" t="s">
        <v>63</v>
      </c>
      <c r="BEM181" s="75"/>
      <c r="BEN181" s="13"/>
      <c r="BEO181" s="56"/>
      <c r="BEP181" s="74" t="s">
        <v>63</v>
      </c>
      <c r="BEQ181" s="75"/>
      <c r="BER181" s="13"/>
      <c r="BES181" s="56"/>
      <c r="BET181" s="74" t="s">
        <v>63</v>
      </c>
      <c r="BEU181" s="75"/>
      <c r="BEV181" s="13"/>
      <c r="BEW181" s="56"/>
      <c r="BEX181" s="74" t="s">
        <v>63</v>
      </c>
      <c r="BEY181" s="75"/>
      <c r="BEZ181" s="13"/>
      <c r="BFA181" s="56"/>
      <c r="BFB181" s="74" t="s">
        <v>63</v>
      </c>
      <c r="BFC181" s="75"/>
      <c r="BFD181" s="13"/>
      <c r="BFE181" s="56"/>
      <c r="BFF181" s="74" t="s">
        <v>63</v>
      </c>
      <c r="BFG181" s="75"/>
      <c r="BFH181" s="13"/>
      <c r="BFI181" s="56"/>
      <c r="BFJ181" s="74" t="s">
        <v>63</v>
      </c>
      <c r="BFK181" s="75"/>
      <c r="BFL181" s="13"/>
      <c r="BFM181" s="56"/>
      <c r="BFN181" s="74" t="s">
        <v>63</v>
      </c>
      <c r="BFO181" s="75"/>
      <c r="BFP181" s="13"/>
      <c r="BFQ181" s="56"/>
      <c r="BFR181" s="74" t="s">
        <v>63</v>
      </c>
      <c r="BFS181" s="75"/>
      <c r="BFT181" s="13"/>
      <c r="BFU181" s="56"/>
      <c r="BFV181" s="74" t="s">
        <v>63</v>
      </c>
      <c r="BFW181" s="75"/>
      <c r="BFX181" s="13"/>
      <c r="BFY181" s="56"/>
      <c r="BFZ181" s="74" t="s">
        <v>63</v>
      </c>
      <c r="BGA181" s="75"/>
      <c r="BGB181" s="13"/>
      <c r="BGC181" s="56"/>
      <c r="BGD181" s="74" t="s">
        <v>63</v>
      </c>
      <c r="BGE181" s="75"/>
      <c r="BGF181" s="13"/>
      <c r="BGG181" s="56"/>
      <c r="BGH181" s="74" t="s">
        <v>63</v>
      </c>
      <c r="BGI181" s="75"/>
      <c r="BGJ181" s="13"/>
      <c r="BGK181" s="56"/>
      <c r="BGL181" s="74" t="s">
        <v>63</v>
      </c>
      <c r="BGM181" s="75"/>
      <c r="BGN181" s="13"/>
      <c r="BGO181" s="56"/>
      <c r="BGP181" s="74" t="s">
        <v>63</v>
      </c>
      <c r="BGQ181" s="75"/>
      <c r="BGR181" s="13"/>
      <c r="BGS181" s="56"/>
      <c r="BGT181" s="74" t="s">
        <v>63</v>
      </c>
      <c r="BGU181" s="75"/>
      <c r="BGV181" s="13"/>
      <c r="BGW181" s="56"/>
      <c r="BGX181" s="74" t="s">
        <v>63</v>
      </c>
      <c r="BGY181" s="75"/>
      <c r="BGZ181" s="13"/>
      <c r="BHA181" s="56"/>
      <c r="BHB181" s="74" t="s">
        <v>63</v>
      </c>
      <c r="BHC181" s="75"/>
      <c r="BHD181" s="13"/>
      <c r="BHE181" s="56"/>
      <c r="BHF181" s="74" t="s">
        <v>63</v>
      </c>
      <c r="BHG181" s="75"/>
      <c r="BHH181" s="13"/>
      <c r="BHI181" s="56"/>
      <c r="BHJ181" s="74" t="s">
        <v>63</v>
      </c>
      <c r="BHK181" s="75"/>
      <c r="BHL181" s="13"/>
      <c r="BHM181" s="56"/>
      <c r="BHN181" s="74" t="s">
        <v>63</v>
      </c>
      <c r="BHO181" s="75"/>
      <c r="BHP181" s="13"/>
      <c r="BHQ181" s="56"/>
      <c r="BHR181" s="74" t="s">
        <v>63</v>
      </c>
      <c r="BHS181" s="75"/>
      <c r="BHT181" s="13"/>
      <c r="BHU181" s="56"/>
      <c r="BHV181" s="74" t="s">
        <v>63</v>
      </c>
      <c r="BHW181" s="75"/>
      <c r="BHX181" s="13"/>
      <c r="BHY181" s="56"/>
      <c r="BHZ181" s="74" t="s">
        <v>63</v>
      </c>
      <c r="BIA181" s="75"/>
      <c r="BIB181" s="13"/>
      <c r="BIC181" s="56"/>
      <c r="BID181" s="74" t="s">
        <v>63</v>
      </c>
      <c r="BIE181" s="75"/>
      <c r="BIF181" s="13"/>
      <c r="BIG181" s="56"/>
      <c r="BIH181" s="74" t="s">
        <v>63</v>
      </c>
      <c r="BII181" s="75"/>
      <c r="BIJ181" s="13"/>
      <c r="BIK181" s="56"/>
      <c r="BIL181" s="74" t="s">
        <v>63</v>
      </c>
      <c r="BIM181" s="75"/>
      <c r="BIN181" s="13"/>
      <c r="BIO181" s="56"/>
      <c r="BIP181" s="74" t="s">
        <v>63</v>
      </c>
      <c r="BIQ181" s="75"/>
      <c r="BIR181" s="13"/>
      <c r="BIS181" s="56"/>
      <c r="BIT181" s="74" t="s">
        <v>63</v>
      </c>
      <c r="BIU181" s="75"/>
      <c r="BIV181" s="13"/>
      <c r="BIW181" s="56"/>
      <c r="BIX181" s="74" t="s">
        <v>63</v>
      </c>
      <c r="BIY181" s="75"/>
      <c r="BIZ181" s="13"/>
      <c r="BJA181" s="56"/>
      <c r="BJB181" s="74" t="s">
        <v>63</v>
      </c>
      <c r="BJC181" s="75"/>
      <c r="BJD181" s="13"/>
      <c r="BJE181" s="56"/>
      <c r="BJF181" s="74" t="s">
        <v>63</v>
      </c>
      <c r="BJG181" s="75"/>
      <c r="BJH181" s="13"/>
      <c r="BJI181" s="56"/>
      <c r="BJJ181" s="74" t="s">
        <v>63</v>
      </c>
      <c r="BJK181" s="75"/>
      <c r="BJL181" s="13"/>
      <c r="BJM181" s="56"/>
      <c r="BJN181" s="74" t="s">
        <v>63</v>
      </c>
      <c r="BJO181" s="75"/>
      <c r="BJP181" s="13"/>
      <c r="BJQ181" s="56"/>
      <c r="BJR181" s="74" t="s">
        <v>63</v>
      </c>
      <c r="BJS181" s="75"/>
      <c r="BJT181" s="13"/>
      <c r="BJU181" s="56"/>
      <c r="BJV181" s="74" t="s">
        <v>63</v>
      </c>
      <c r="BJW181" s="75"/>
      <c r="BJX181" s="13"/>
      <c r="BJY181" s="56"/>
      <c r="BJZ181" s="74" t="s">
        <v>63</v>
      </c>
      <c r="BKA181" s="75"/>
      <c r="BKB181" s="13"/>
      <c r="BKC181" s="56"/>
      <c r="BKD181" s="74" t="s">
        <v>63</v>
      </c>
      <c r="BKE181" s="75"/>
      <c r="BKF181" s="13"/>
      <c r="BKG181" s="56"/>
      <c r="BKH181" s="74" t="s">
        <v>63</v>
      </c>
      <c r="BKI181" s="75"/>
      <c r="BKJ181" s="13"/>
      <c r="BKK181" s="56"/>
      <c r="BKL181" s="74" t="s">
        <v>63</v>
      </c>
      <c r="BKM181" s="75"/>
      <c r="BKN181" s="13"/>
      <c r="BKO181" s="56"/>
      <c r="BKP181" s="74" t="s">
        <v>63</v>
      </c>
      <c r="BKQ181" s="75"/>
      <c r="BKR181" s="13"/>
      <c r="BKS181" s="56"/>
      <c r="BKT181" s="74" t="s">
        <v>63</v>
      </c>
      <c r="BKU181" s="75"/>
      <c r="BKV181" s="13"/>
      <c r="BKW181" s="56"/>
      <c r="BKX181" s="74" t="s">
        <v>63</v>
      </c>
      <c r="BKY181" s="75"/>
      <c r="BKZ181" s="13"/>
      <c r="BLA181" s="56"/>
      <c r="BLB181" s="74" t="s">
        <v>63</v>
      </c>
      <c r="BLC181" s="75"/>
      <c r="BLD181" s="13"/>
      <c r="BLE181" s="56"/>
      <c r="BLF181" s="74" t="s">
        <v>63</v>
      </c>
      <c r="BLG181" s="75"/>
      <c r="BLH181" s="13"/>
      <c r="BLI181" s="56"/>
      <c r="BLJ181" s="74" t="s">
        <v>63</v>
      </c>
      <c r="BLK181" s="75"/>
      <c r="BLL181" s="13"/>
      <c r="BLM181" s="56"/>
      <c r="BLN181" s="74" t="s">
        <v>63</v>
      </c>
      <c r="BLO181" s="75"/>
      <c r="BLP181" s="13"/>
      <c r="BLQ181" s="56"/>
      <c r="BLR181" s="74" t="s">
        <v>63</v>
      </c>
      <c r="BLS181" s="75"/>
      <c r="BLT181" s="13"/>
      <c r="BLU181" s="56"/>
      <c r="BLV181" s="74" t="s">
        <v>63</v>
      </c>
      <c r="BLW181" s="75"/>
      <c r="BLX181" s="13"/>
      <c r="BLY181" s="56"/>
      <c r="BLZ181" s="74" t="s">
        <v>63</v>
      </c>
      <c r="BMA181" s="75"/>
      <c r="BMB181" s="13"/>
      <c r="BMC181" s="56"/>
      <c r="BMD181" s="74" t="s">
        <v>63</v>
      </c>
      <c r="BME181" s="75"/>
      <c r="BMF181" s="13"/>
      <c r="BMG181" s="56"/>
      <c r="BMH181" s="74" t="s">
        <v>63</v>
      </c>
      <c r="BMI181" s="75"/>
      <c r="BMJ181" s="13"/>
      <c r="BMK181" s="56"/>
      <c r="BML181" s="74" t="s">
        <v>63</v>
      </c>
      <c r="BMM181" s="75"/>
      <c r="BMN181" s="13"/>
      <c r="BMO181" s="56"/>
      <c r="BMP181" s="74" t="s">
        <v>63</v>
      </c>
      <c r="BMQ181" s="75"/>
      <c r="BMR181" s="13"/>
      <c r="BMS181" s="56"/>
      <c r="BMT181" s="74" t="s">
        <v>63</v>
      </c>
      <c r="BMU181" s="75"/>
      <c r="BMV181" s="13"/>
      <c r="BMW181" s="56"/>
      <c r="BMX181" s="74" t="s">
        <v>63</v>
      </c>
      <c r="BMY181" s="75"/>
      <c r="BMZ181" s="13"/>
      <c r="BNA181" s="56"/>
      <c r="BNB181" s="74" t="s">
        <v>63</v>
      </c>
      <c r="BNC181" s="75"/>
      <c r="BND181" s="13"/>
      <c r="BNE181" s="56"/>
      <c r="BNF181" s="74" t="s">
        <v>63</v>
      </c>
      <c r="BNG181" s="75"/>
      <c r="BNH181" s="13"/>
      <c r="BNI181" s="56"/>
      <c r="BNJ181" s="74" t="s">
        <v>63</v>
      </c>
      <c r="BNK181" s="75"/>
      <c r="BNL181" s="13"/>
      <c r="BNM181" s="56"/>
      <c r="BNN181" s="74" t="s">
        <v>63</v>
      </c>
      <c r="BNO181" s="75"/>
      <c r="BNP181" s="13"/>
      <c r="BNQ181" s="56"/>
      <c r="BNR181" s="74" t="s">
        <v>63</v>
      </c>
      <c r="BNS181" s="75"/>
      <c r="BNT181" s="13"/>
      <c r="BNU181" s="56"/>
      <c r="BNV181" s="74" t="s">
        <v>63</v>
      </c>
      <c r="BNW181" s="75"/>
      <c r="BNX181" s="13"/>
      <c r="BNY181" s="56"/>
      <c r="BNZ181" s="74" t="s">
        <v>63</v>
      </c>
      <c r="BOA181" s="75"/>
      <c r="BOB181" s="13"/>
      <c r="BOC181" s="56"/>
      <c r="BOD181" s="74" t="s">
        <v>63</v>
      </c>
      <c r="BOE181" s="75"/>
      <c r="BOF181" s="13"/>
      <c r="BOG181" s="56"/>
      <c r="BOH181" s="74" t="s">
        <v>63</v>
      </c>
      <c r="BOI181" s="75"/>
      <c r="BOJ181" s="13"/>
      <c r="BOK181" s="56"/>
      <c r="BOL181" s="74" t="s">
        <v>63</v>
      </c>
      <c r="BOM181" s="75"/>
      <c r="BON181" s="13"/>
      <c r="BOO181" s="56"/>
      <c r="BOP181" s="74" t="s">
        <v>63</v>
      </c>
      <c r="BOQ181" s="75"/>
      <c r="BOR181" s="13"/>
      <c r="BOS181" s="56"/>
      <c r="BOT181" s="74" t="s">
        <v>63</v>
      </c>
      <c r="BOU181" s="75"/>
      <c r="BOV181" s="13"/>
      <c r="BOW181" s="56"/>
      <c r="BOX181" s="74" t="s">
        <v>63</v>
      </c>
      <c r="BOY181" s="75"/>
      <c r="BOZ181" s="13"/>
      <c r="BPA181" s="56"/>
      <c r="BPB181" s="74" t="s">
        <v>63</v>
      </c>
      <c r="BPC181" s="75"/>
      <c r="BPD181" s="13"/>
      <c r="BPE181" s="56"/>
      <c r="BPF181" s="74" t="s">
        <v>63</v>
      </c>
      <c r="BPG181" s="75"/>
      <c r="BPH181" s="13"/>
      <c r="BPI181" s="56"/>
      <c r="BPJ181" s="74" t="s">
        <v>63</v>
      </c>
      <c r="BPK181" s="75"/>
      <c r="BPL181" s="13"/>
      <c r="BPM181" s="56"/>
      <c r="BPN181" s="74" t="s">
        <v>63</v>
      </c>
      <c r="BPO181" s="75"/>
      <c r="BPP181" s="13"/>
      <c r="BPQ181" s="56"/>
      <c r="BPR181" s="74" t="s">
        <v>63</v>
      </c>
      <c r="BPS181" s="75"/>
      <c r="BPT181" s="13"/>
      <c r="BPU181" s="56"/>
      <c r="BPV181" s="74" t="s">
        <v>63</v>
      </c>
      <c r="BPW181" s="75"/>
      <c r="BPX181" s="13"/>
      <c r="BPY181" s="56"/>
      <c r="BPZ181" s="74" t="s">
        <v>63</v>
      </c>
      <c r="BQA181" s="75"/>
      <c r="BQB181" s="13"/>
      <c r="BQC181" s="56"/>
      <c r="BQD181" s="74" t="s">
        <v>63</v>
      </c>
      <c r="BQE181" s="75"/>
      <c r="BQF181" s="13"/>
      <c r="BQG181" s="56"/>
      <c r="BQH181" s="74" t="s">
        <v>63</v>
      </c>
      <c r="BQI181" s="75"/>
      <c r="BQJ181" s="13"/>
      <c r="BQK181" s="56"/>
      <c r="BQL181" s="74" t="s">
        <v>63</v>
      </c>
      <c r="BQM181" s="75"/>
      <c r="BQN181" s="13"/>
      <c r="BQO181" s="56"/>
      <c r="BQP181" s="74" t="s">
        <v>63</v>
      </c>
      <c r="BQQ181" s="75"/>
      <c r="BQR181" s="13"/>
      <c r="BQS181" s="56"/>
      <c r="BQT181" s="74" t="s">
        <v>63</v>
      </c>
      <c r="BQU181" s="75"/>
      <c r="BQV181" s="13"/>
      <c r="BQW181" s="56"/>
      <c r="BQX181" s="74" t="s">
        <v>63</v>
      </c>
      <c r="BQY181" s="75"/>
      <c r="BQZ181" s="13"/>
      <c r="BRA181" s="56"/>
      <c r="BRB181" s="74" t="s">
        <v>63</v>
      </c>
      <c r="BRC181" s="75"/>
      <c r="BRD181" s="13"/>
      <c r="BRE181" s="56"/>
      <c r="BRF181" s="74" t="s">
        <v>63</v>
      </c>
      <c r="BRG181" s="75"/>
      <c r="BRH181" s="13"/>
      <c r="BRI181" s="56"/>
      <c r="BRJ181" s="74" t="s">
        <v>63</v>
      </c>
      <c r="BRK181" s="75"/>
      <c r="BRL181" s="13"/>
      <c r="BRM181" s="56"/>
      <c r="BRN181" s="74" t="s">
        <v>63</v>
      </c>
      <c r="BRO181" s="75"/>
      <c r="BRP181" s="13"/>
      <c r="BRQ181" s="56"/>
      <c r="BRR181" s="74" t="s">
        <v>63</v>
      </c>
      <c r="BRS181" s="75"/>
      <c r="BRT181" s="13"/>
      <c r="BRU181" s="56"/>
      <c r="BRV181" s="74" t="s">
        <v>63</v>
      </c>
      <c r="BRW181" s="75"/>
      <c r="BRX181" s="13"/>
      <c r="BRY181" s="56"/>
      <c r="BRZ181" s="74" t="s">
        <v>63</v>
      </c>
      <c r="BSA181" s="75"/>
      <c r="BSB181" s="13"/>
      <c r="BSC181" s="56"/>
      <c r="BSD181" s="74" t="s">
        <v>63</v>
      </c>
      <c r="BSE181" s="75"/>
      <c r="BSF181" s="13"/>
      <c r="BSG181" s="56"/>
      <c r="BSH181" s="74" t="s">
        <v>63</v>
      </c>
      <c r="BSI181" s="75"/>
      <c r="BSJ181" s="13"/>
      <c r="BSK181" s="56"/>
      <c r="BSL181" s="74" t="s">
        <v>63</v>
      </c>
      <c r="BSM181" s="75"/>
      <c r="BSN181" s="13"/>
      <c r="BSO181" s="56"/>
      <c r="BSP181" s="74" t="s">
        <v>63</v>
      </c>
      <c r="BSQ181" s="75"/>
      <c r="BSR181" s="13"/>
      <c r="BSS181" s="56"/>
      <c r="BST181" s="74" t="s">
        <v>63</v>
      </c>
      <c r="BSU181" s="75"/>
      <c r="BSV181" s="13"/>
      <c r="BSW181" s="56"/>
      <c r="BSX181" s="74" t="s">
        <v>63</v>
      </c>
      <c r="BSY181" s="75"/>
      <c r="BSZ181" s="13"/>
      <c r="BTA181" s="56"/>
      <c r="BTB181" s="74" t="s">
        <v>63</v>
      </c>
      <c r="BTC181" s="75"/>
      <c r="BTD181" s="13"/>
      <c r="BTE181" s="56"/>
      <c r="BTF181" s="74" t="s">
        <v>63</v>
      </c>
      <c r="BTG181" s="75"/>
      <c r="BTH181" s="13"/>
      <c r="BTI181" s="56"/>
      <c r="BTJ181" s="74" t="s">
        <v>63</v>
      </c>
      <c r="BTK181" s="75"/>
      <c r="BTL181" s="13"/>
      <c r="BTM181" s="56"/>
      <c r="BTN181" s="74" t="s">
        <v>63</v>
      </c>
      <c r="BTO181" s="75"/>
      <c r="BTP181" s="13"/>
      <c r="BTQ181" s="56"/>
      <c r="BTR181" s="74" t="s">
        <v>63</v>
      </c>
      <c r="BTS181" s="75"/>
      <c r="BTT181" s="13"/>
      <c r="BTU181" s="56"/>
      <c r="BTV181" s="74" t="s">
        <v>63</v>
      </c>
      <c r="BTW181" s="75"/>
      <c r="BTX181" s="13"/>
      <c r="BTY181" s="56"/>
      <c r="BTZ181" s="74" t="s">
        <v>63</v>
      </c>
      <c r="BUA181" s="75"/>
      <c r="BUB181" s="13"/>
      <c r="BUC181" s="56"/>
      <c r="BUD181" s="74" t="s">
        <v>63</v>
      </c>
      <c r="BUE181" s="75"/>
      <c r="BUF181" s="13"/>
      <c r="BUG181" s="56"/>
      <c r="BUH181" s="74" t="s">
        <v>63</v>
      </c>
      <c r="BUI181" s="75"/>
      <c r="BUJ181" s="13"/>
      <c r="BUK181" s="56"/>
      <c r="BUL181" s="74" t="s">
        <v>63</v>
      </c>
      <c r="BUM181" s="75"/>
      <c r="BUN181" s="13"/>
      <c r="BUO181" s="56"/>
      <c r="BUP181" s="74" t="s">
        <v>63</v>
      </c>
      <c r="BUQ181" s="75"/>
      <c r="BUR181" s="13"/>
      <c r="BUS181" s="56"/>
      <c r="BUT181" s="74" t="s">
        <v>63</v>
      </c>
      <c r="BUU181" s="75"/>
      <c r="BUV181" s="13"/>
      <c r="BUW181" s="56"/>
      <c r="BUX181" s="74" t="s">
        <v>63</v>
      </c>
      <c r="BUY181" s="75"/>
      <c r="BUZ181" s="13"/>
      <c r="BVA181" s="56"/>
      <c r="BVB181" s="74" t="s">
        <v>63</v>
      </c>
      <c r="BVC181" s="75"/>
      <c r="BVD181" s="13"/>
      <c r="BVE181" s="56"/>
      <c r="BVF181" s="74" t="s">
        <v>63</v>
      </c>
      <c r="BVG181" s="75"/>
      <c r="BVH181" s="13"/>
      <c r="BVI181" s="56"/>
      <c r="BVJ181" s="74" t="s">
        <v>63</v>
      </c>
      <c r="BVK181" s="75"/>
      <c r="BVL181" s="13"/>
      <c r="BVM181" s="56"/>
      <c r="BVN181" s="74" t="s">
        <v>63</v>
      </c>
      <c r="BVO181" s="75"/>
      <c r="BVP181" s="13"/>
      <c r="BVQ181" s="56"/>
      <c r="BVR181" s="74" t="s">
        <v>63</v>
      </c>
      <c r="BVS181" s="75"/>
      <c r="BVT181" s="13"/>
      <c r="BVU181" s="56"/>
      <c r="BVV181" s="74" t="s">
        <v>63</v>
      </c>
      <c r="BVW181" s="75"/>
      <c r="BVX181" s="13"/>
      <c r="BVY181" s="56"/>
      <c r="BVZ181" s="74" t="s">
        <v>63</v>
      </c>
      <c r="BWA181" s="75"/>
      <c r="BWB181" s="13"/>
      <c r="BWC181" s="56"/>
      <c r="BWD181" s="74" t="s">
        <v>63</v>
      </c>
      <c r="BWE181" s="75"/>
      <c r="BWF181" s="13"/>
      <c r="BWG181" s="56"/>
      <c r="BWH181" s="74" t="s">
        <v>63</v>
      </c>
      <c r="BWI181" s="75"/>
      <c r="BWJ181" s="13"/>
      <c r="BWK181" s="56"/>
      <c r="BWL181" s="74" t="s">
        <v>63</v>
      </c>
      <c r="BWM181" s="75"/>
      <c r="BWN181" s="13"/>
      <c r="BWO181" s="56"/>
      <c r="BWP181" s="74" t="s">
        <v>63</v>
      </c>
      <c r="BWQ181" s="75"/>
      <c r="BWR181" s="13"/>
      <c r="BWS181" s="56"/>
      <c r="BWT181" s="74" t="s">
        <v>63</v>
      </c>
      <c r="BWU181" s="75"/>
      <c r="BWV181" s="13"/>
      <c r="BWW181" s="56"/>
      <c r="BWX181" s="74" t="s">
        <v>63</v>
      </c>
      <c r="BWY181" s="75"/>
      <c r="BWZ181" s="13"/>
      <c r="BXA181" s="56"/>
      <c r="BXB181" s="74" t="s">
        <v>63</v>
      </c>
      <c r="BXC181" s="75"/>
      <c r="BXD181" s="13"/>
      <c r="BXE181" s="56"/>
      <c r="BXF181" s="74" t="s">
        <v>63</v>
      </c>
      <c r="BXG181" s="75"/>
      <c r="BXH181" s="13"/>
      <c r="BXI181" s="56"/>
      <c r="BXJ181" s="74" t="s">
        <v>63</v>
      </c>
      <c r="BXK181" s="75"/>
      <c r="BXL181" s="13"/>
      <c r="BXM181" s="56"/>
      <c r="BXN181" s="74" t="s">
        <v>63</v>
      </c>
      <c r="BXO181" s="75"/>
      <c r="BXP181" s="13"/>
      <c r="BXQ181" s="56"/>
      <c r="BXR181" s="74" t="s">
        <v>63</v>
      </c>
      <c r="BXS181" s="75"/>
      <c r="BXT181" s="13"/>
      <c r="BXU181" s="56"/>
      <c r="BXV181" s="74" t="s">
        <v>63</v>
      </c>
      <c r="BXW181" s="75"/>
      <c r="BXX181" s="13"/>
      <c r="BXY181" s="56"/>
      <c r="BXZ181" s="74" t="s">
        <v>63</v>
      </c>
      <c r="BYA181" s="75"/>
      <c r="BYB181" s="13"/>
      <c r="BYC181" s="56"/>
      <c r="BYD181" s="74" t="s">
        <v>63</v>
      </c>
      <c r="BYE181" s="75"/>
      <c r="BYF181" s="13"/>
      <c r="BYG181" s="56"/>
      <c r="BYH181" s="74" t="s">
        <v>63</v>
      </c>
      <c r="BYI181" s="75"/>
      <c r="BYJ181" s="13"/>
      <c r="BYK181" s="56"/>
      <c r="BYL181" s="74" t="s">
        <v>63</v>
      </c>
      <c r="BYM181" s="75"/>
      <c r="BYN181" s="13"/>
      <c r="BYO181" s="56"/>
      <c r="BYP181" s="74" t="s">
        <v>63</v>
      </c>
      <c r="BYQ181" s="75"/>
      <c r="BYR181" s="13"/>
      <c r="BYS181" s="56"/>
      <c r="BYT181" s="74" t="s">
        <v>63</v>
      </c>
      <c r="BYU181" s="75"/>
      <c r="BYV181" s="13"/>
      <c r="BYW181" s="56"/>
      <c r="BYX181" s="74" t="s">
        <v>63</v>
      </c>
      <c r="BYY181" s="75"/>
      <c r="BYZ181" s="13"/>
      <c r="BZA181" s="56"/>
      <c r="BZB181" s="74" t="s">
        <v>63</v>
      </c>
      <c r="BZC181" s="75"/>
      <c r="BZD181" s="13"/>
      <c r="BZE181" s="56"/>
      <c r="BZF181" s="74" t="s">
        <v>63</v>
      </c>
      <c r="BZG181" s="75"/>
      <c r="BZH181" s="13"/>
      <c r="BZI181" s="56"/>
      <c r="BZJ181" s="74" t="s">
        <v>63</v>
      </c>
      <c r="BZK181" s="75"/>
      <c r="BZL181" s="13"/>
      <c r="BZM181" s="56"/>
      <c r="BZN181" s="74" t="s">
        <v>63</v>
      </c>
      <c r="BZO181" s="75"/>
      <c r="BZP181" s="13"/>
      <c r="BZQ181" s="56"/>
      <c r="BZR181" s="74" t="s">
        <v>63</v>
      </c>
      <c r="BZS181" s="75"/>
      <c r="BZT181" s="13"/>
      <c r="BZU181" s="56"/>
      <c r="BZV181" s="74" t="s">
        <v>63</v>
      </c>
      <c r="BZW181" s="75"/>
      <c r="BZX181" s="13"/>
      <c r="BZY181" s="56"/>
      <c r="BZZ181" s="74" t="s">
        <v>63</v>
      </c>
      <c r="CAA181" s="75"/>
      <c r="CAB181" s="13"/>
      <c r="CAC181" s="56"/>
      <c r="CAD181" s="74" t="s">
        <v>63</v>
      </c>
      <c r="CAE181" s="75"/>
      <c r="CAF181" s="13"/>
      <c r="CAG181" s="56"/>
      <c r="CAH181" s="74" t="s">
        <v>63</v>
      </c>
      <c r="CAI181" s="75"/>
      <c r="CAJ181" s="13"/>
      <c r="CAK181" s="56"/>
      <c r="CAL181" s="74" t="s">
        <v>63</v>
      </c>
      <c r="CAM181" s="75"/>
      <c r="CAN181" s="13"/>
      <c r="CAO181" s="56"/>
      <c r="CAP181" s="74" t="s">
        <v>63</v>
      </c>
      <c r="CAQ181" s="75"/>
      <c r="CAR181" s="13"/>
      <c r="CAS181" s="56"/>
      <c r="CAT181" s="74" t="s">
        <v>63</v>
      </c>
      <c r="CAU181" s="75"/>
      <c r="CAV181" s="13"/>
      <c r="CAW181" s="56"/>
      <c r="CAX181" s="74" t="s">
        <v>63</v>
      </c>
      <c r="CAY181" s="75"/>
      <c r="CAZ181" s="13"/>
      <c r="CBA181" s="56"/>
      <c r="CBB181" s="74" t="s">
        <v>63</v>
      </c>
      <c r="CBC181" s="75"/>
      <c r="CBD181" s="13"/>
      <c r="CBE181" s="56"/>
      <c r="CBF181" s="74" t="s">
        <v>63</v>
      </c>
      <c r="CBG181" s="75"/>
      <c r="CBH181" s="13"/>
      <c r="CBI181" s="56"/>
      <c r="CBJ181" s="74" t="s">
        <v>63</v>
      </c>
      <c r="CBK181" s="75"/>
      <c r="CBL181" s="13"/>
      <c r="CBM181" s="56"/>
      <c r="CBN181" s="74" t="s">
        <v>63</v>
      </c>
      <c r="CBO181" s="75"/>
      <c r="CBP181" s="13"/>
      <c r="CBQ181" s="56"/>
      <c r="CBR181" s="74" t="s">
        <v>63</v>
      </c>
      <c r="CBS181" s="75"/>
      <c r="CBT181" s="13"/>
      <c r="CBU181" s="56"/>
      <c r="CBV181" s="74" t="s">
        <v>63</v>
      </c>
      <c r="CBW181" s="75"/>
      <c r="CBX181" s="13"/>
      <c r="CBY181" s="56"/>
      <c r="CBZ181" s="74" t="s">
        <v>63</v>
      </c>
      <c r="CCA181" s="75"/>
      <c r="CCB181" s="13"/>
      <c r="CCC181" s="56"/>
      <c r="CCD181" s="74" t="s">
        <v>63</v>
      </c>
      <c r="CCE181" s="75"/>
      <c r="CCF181" s="13"/>
      <c r="CCG181" s="56"/>
      <c r="CCH181" s="74" t="s">
        <v>63</v>
      </c>
      <c r="CCI181" s="75"/>
      <c r="CCJ181" s="13"/>
      <c r="CCK181" s="56"/>
      <c r="CCL181" s="74" t="s">
        <v>63</v>
      </c>
      <c r="CCM181" s="75"/>
      <c r="CCN181" s="13"/>
      <c r="CCO181" s="56"/>
      <c r="CCP181" s="74" t="s">
        <v>63</v>
      </c>
      <c r="CCQ181" s="75"/>
      <c r="CCR181" s="13"/>
      <c r="CCS181" s="56"/>
      <c r="CCT181" s="74" t="s">
        <v>63</v>
      </c>
      <c r="CCU181" s="75"/>
      <c r="CCV181" s="13"/>
      <c r="CCW181" s="56"/>
      <c r="CCX181" s="74" t="s">
        <v>63</v>
      </c>
      <c r="CCY181" s="75"/>
      <c r="CCZ181" s="13"/>
      <c r="CDA181" s="56"/>
      <c r="CDB181" s="74" t="s">
        <v>63</v>
      </c>
      <c r="CDC181" s="75"/>
      <c r="CDD181" s="13"/>
      <c r="CDE181" s="56"/>
      <c r="CDF181" s="74" t="s">
        <v>63</v>
      </c>
      <c r="CDG181" s="75"/>
      <c r="CDH181" s="13"/>
      <c r="CDI181" s="56"/>
      <c r="CDJ181" s="74" t="s">
        <v>63</v>
      </c>
      <c r="CDK181" s="75"/>
      <c r="CDL181" s="13"/>
      <c r="CDM181" s="56"/>
      <c r="CDN181" s="74" t="s">
        <v>63</v>
      </c>
      <c r="CDO181" s="75"/>
      <c r="CDP181" s="13"/>
      <c r="CDQ181" s="56"/>
      <c r="CDR181" s="74" t="s">
        <v>63</v>
      </c>
      <c r="CDS181" s="75"/>
      <c r="CDT181" s="13"/>
      <c r="CDU181" s="56"/>
      <c r="CDV181" s="74" t="s">
        <v>63</v>
      </c>
      <c r="CDW181" s="75"/>
      <c r="CDX181" s="13"/>
      <c r="CDY181" s="56"/>
      <c r="CDZ181" s="74" t="s">
        <v>63</v>
      </c>
      <c r="CEA181" s="75"/>
      <c r="CEB181" s="13"/>
      <c r="CEC181" s="56"/>
      <c r="CED181" s="74" t="s">
        <v>63</v>
      </c>
      <c r="CEE181" s="75"/>
      <c r="CEF181" s="13"/>
      <c r="CEG181" s="56"/>
      <c r="CEH181" s="74" t="s">
        <v>63</v>
      </c>
      <c r="CEI181" s="75"/>
      <c r="CEJ181" s="13"/>
      <c r="CEK181" s="56"/>
      <c r="CEL181" s="74" t="s">
        <v>63</v>
      </c>
      <c r="CEM181" s="75"/>
      <c r="CEN181" s="13"/>
      <c r="CEO181" s="56"/>
      <c r="CEP181" s="74" t="s">
        <v>63</v>
      </c>
      <c r="CEQ181" s="75"/>
      <c r="CER181" s="13"/>
      <c r="CES181" s="56"/>
      <c r="CET181" s="74" t="s">
        <v>63</v>
      </c>
      <c r="CEU181" s="75"/>
      <c r="CEV181" s="13"/>
      <c r="CEW181" s="56"/>
      <c r="CEX181" s="74" t="s">
        <v>63</v>
      </c>
      <c r="CEY181" s="75"/>
      <c r="CEZ181" s="13"/>
      <c r="CFA181" s="56"/>
      <c r="CFB181" s="74" t="s">
        <v>63</v>
      </c>
      <c r="CFC181" s="75"/>
      <c r="CFD181" s="13"/>
      <c r="CFE181" s="56"/>
      <c r="CFF181" s="74" t="s">
        <v>63</v>
      </c>
      <c r="CFG181" s="75"/>
      <c r="CFH181" s="13"/>
      <c r="CFI181" s="56"/>
      <c r="CFJ181" s="74" t="s">
        <v>63</v>
      </c>
      <c r="CFK181" s="75"/>
      <c r="CFL181" s="13"/>
      <c r="CFM181" s="56"/>
      <c r="CFN181" s="74" t="s">
        <v>63</v>
      </c>
      <c r="CFO181" s="75"/>
      <c r="CFP181" s="13"/>
      <c r="CFQ181" s="56"/>
      <c r="CFR181" s="74" t="s">
        <v>63</v>
      </c>
      <c r="CFS181" s="75"/>
      <c r="CFT181" s="13"/>
      <c r="CFU181" s="56"/>
      <c r="CFV181" s="74" t="s">
        <v>63</v>
      </c>
      <c r="CFW181" s="75"/>
      <c r="CFX181" s="13"/>
      <c r="CFY181" s="56"/>
      <c r="CFZ181" s="74" t="s">
        <v>63</v>
      </c>
      <c r="CGA181" s="75"/>
      <c r="CGB181" s="13"/>
      <c r="CGC181" s="56"/>
      <c r="CGD181" s="74" t="s">
        <v>63</v>
      </c>
      <c r="CGE181" s="75"/>
      <c r="CGF181" s="13"/>
      <c r="CGG181" s="56"/>
      <c r="CGH181" s="74" t="s">
        <v>63</v>
      </c>
      <c r="CGI181" s="75"/>
      <c r="CGJ181" s="13"/>
      <c r="CGK181" s="56"/>
      <c r="CGL181" s="74" t="s">
        <v>63</v>
      </c>
      <c r="CGM181" s="75"/>
      <c r="CGN181" s="13"/>
      <c r="CGO181" s="56"/>
      <c r="CGP181" s="74" t="s">
        <v>63</v>
      </c>
      <c r="CGQ181" s="75"/>
      <c r="CGR181" s="13"/>
      <c r="CGS181" s="56"/>
      <c r="CGT181" s="74" t="s">
        <v>63</v>
      </c>
      <c r="CGU181" s="75"/>
      <c r="CGV181" s="13"/>
      <c r="CGW181" s="56"/>
      <c r="CGX181" s="74" t="s">
        <v>63</v>
      </c>
      <c r="CGY181" s="75"/>
      <c r="CGZ181" s="13"/>
      <c r="CHA181" s="56"/>
      <c r="CHB181" s="74" t="s">
        <v>63</v>
      </c>
      <c r="CHC181" s="75"/>
      <c r="CHD181" s="13"/>
      <c r="CHE181" s="56"/>
      <c r="CHF181" s="74" t="s">
        <v>63</v>
      </c>
      <c r="CHG181" s="75"/>
      <c r="CHH181" s="13"/>
      <c r="CHI181" s="56"/>
      <c r="CHJ181" s="74" t="s">
        <v>63</v>
      </c>
      <c r="CHK181" s="75"/>
      <c r="CHL181" s="13"/>
      <c r="CHM181" s="56"/>
      <c r="CHN181" s="74" t="s">
        <v>63</v>
      </c>
      <c r="CHO181" s="75"/>
      <c r="CHP181" s="13"/>
      <c r="CHQ181" s="56"/>
      <c r="CHR181" s="74" t="s">
        <v>63</v>
      </c>
      <c r="CHS181" s="75"/>
      <c r="CHT181" s="13"/>
      <c r="CHU181" s="56"/>
      <c r="CHV181" s="74" t="s">
        <v>63</v>
      </c>
      <c r="CHW181" s="75"/>
      <c r="CHX181" s="13"/>
      <c r="CHY181" s="56"/>
      <c r="CHZ181" s="74" t="s">
        <v>63</v>
      </c>
      <c r="CIA181" s="75"/>
      <c r="CIB181" s="13"/>
      <c r="CIC181" s="56"/>
      <c r="CID181" s="74" t="s">
        <v>63</v>
      </c>
      <c r="CIE181" s="75"/>
      <c r="CIF181" s="13"/>
      <c r="CIG181" s="56"/>
      <c r="CIH181" s="74" t="s">
        <v>63</v>
      </c>
      <c r="CII181" s="75"/>
      <c r="CIJ181" s="13"/>
      <c r="CIK181" s="56"/>
      <c r="CIL181" s="74" t="s">
        <v>63</v>
      </c>
      <c r="CIM181" s="75"/>
      <c r="CIN181" s="13"/>
      <c r="CIO181" s="56"/>
      <c r="CIP181" s="74" t="s">
        <v>63</v>
      </c>
      <c r="CIQ181" s="75"/>
      <c r="CIR181" s="13"/>
      <c r="CIS181" s="56"/>
      <c r="CIT181" s="74" t="s">
        <v>63</v>
      </c>
      <c r="CIU181" s="75"/>
      <c r="CIV181" s="13"/>
      <c r="CIW181" s="56"/>
      <c r="CIX181" s="74" t="s">
        <v>63</v>
      </c>
      <c r="CIY181" s="75"/>
      <c r="CIZ181" s="13"/>
      <c r="CJA181" s="56"/>
      <c r="CJB181" s="74" t="s">
        <v>63</v>
      </c>
      <c r="CJC181" s="75"/>
      <c r="CJD181" s="13"/>
      <c r="CJE181" s="56"/>
      <c r="CJF181" s="74" t="s">
        <v>63</v>
      </c>
      <c r="CJG181" s="75"/>
      <c r="CJH181" s="13"/>
      <c r="CJI181" s="56"/>
      <c r="CJJ181" s="74" t="s">
        <v>63</v>
      </c>
      <c r="CJK181" s="75"/>
      <c r="CJL181" s="13"/>
      <c r="CJM181" s="56"/>
      <c r="CJN181" s="74" t="s">
        <v>63</v>
      </c>
      <c r="CJO181" s="75"/>
      <c r="CJP181" s="13"/>
      <c r="CJQ181" s="56"/>
      <c r="CJR181" s="74" t="s">
        <v>63</v>
      </c>
      <c r="CJS181" s="75"/>
      <c r="CJT181" s="13"/>
      <c r="CJU181" s="56"/>
      <c r="CJV181" s="74" t="s">
        <v>63</v>
      </c>
      <c r="CJW181" s="75"/>
      <c r="CJX181" s="13"/>
      <c r="CJY181" s="56"/>
      <c r="CJZ181" s="74" t="s">
        <v>63</v>
      </c>
      <c r="CKA181" s="75"/>
      <c r="CKB181" s="13"/>
      <c r="CKC181" s="56"/>
      <c r="CKD181" s="74" t="s">
        <v>63</v>
      </c>
      <c r="CKE181" s="75"/>
      <c r="CKF181" s="13"/>
      <c r="CKG181" s="56"/>
      <c r="CKH181" s="74" t="s">
        <v>63</v>
      </c>
      <c r="CKI181" s="75"/>
      <c r="CKJ181" s="13"/>
      <c r="CKK181" s="56"/>
      <c r="CKL181" s="74" t="s">
        <v>63</v>
      </c>
      <c r="CKM181" s="75"/>
      <c r="CKN181" s="13"/>
      <c r="CKO181" s="56"/>
      <c r="CKP181" s="74" t="s">
        <v>63</v>
      </c>
      <c r="CKQ181" s="75"/>
      <c r="CKR181" s="13"/>
      <c r="CKS181" s="56"/>
      <c r="CKT181" s="74" t="s">
        <v>63</v>
      </c>
      <c r="CKU181" s="75"/>
      <c r="CKV181" s="13"/>
      <c r="CKW181" s="56"/>
      <c r="CKX181" s="74" t="s">
        <v>63</v>
      </c>
      <c r="CKY181" s="75"/>
      <c r="CKZ181" s="13"/>
      <c r="CLA181" s="56"/>
      <c r="CLB181" s="74" t="s">
        <v>63</v>
      </c>
      <c r="CLC181" s="75"/>
      <c r="CLD181" s="13"/>
      <c r="CLE181" s="56"/>
      <c r="CLF181" s="74" t="s">
        <v>63</v>
      </c>
      <c r="CLG181" s="75"/>
      <c r="CLH181" s="13"/>
      <c r="CLI181" s="56"/>
      <c r="CLJ181" s="74" t="s">
        <v>63</v>
      </c>
      <c r="CLK181" s="75"/>
      <c r="CLL181" s="13"/>
      <c r="CLM181" s="56"/>
      <c r="CLN181" s="74" t="s">
        <v>63</v>
      </c>
      <c r="CLO181" s="75"/>
      <c r="CLP181" s="13"/>
      <c r="CLQ181" s="56"/>
      <c r="CLR181" s="74" t="s">
        <v>63</v>
      </c>
      <c r="CLS181" s="75"/>
      <c r="CLT181" s="13"/>
      <c r="CLU181" s="56"/>
      <c r="CLV181" s="74" t="s">
        <v>63</v>
      </c>
      <c r="CLW181" s="75"/>
      <c r="CLX181" s="13"/>
      <c r="CLY181" s="56"/>
      <c r="CLZ181" s="74" t="s">
        <v>63</v>
      </c>
      <c r="CMA181" s="75"/>
      <c r="CMB181" s="13"/>
      <c r="CMC181" s="56"/>
      <c r="CMD181" s="74" t="s">
        <v>63</v>
      </c>
      <c r="CME181" s="75"/>
      <c r="CMF181" s="13"/>
      <c r="CMG181" s="56"/>
      <c r="CMH181" s="74" t="s">
        <v>63</v>
      </c>
      <c r="CMI181" s="75"/>
      <c r="CMJ181" s="13"/>
      <c r="CMK181" s="56"/>
      <c r="CML181" s="74" t="s">
        <v>63</v>
      </c>
      <c r="CMM181" s="75"/>
      <c r="CMN181" s="13"/>
      <c r="CMO181" s="56"/>
      <c r="CMP181" s="74" t="s">
        <v>63</v>
      </c>
      <c r="CMQ181" s="75"/>
      <c r="CMR181" s="13"/>
      <c r="CMS181" s="56"/>
      <c r="CMT181" s="74" t="s">
        <v>63</v>
      </c>
      <c r="CMU181" s="75"/>
      <c r="CMV181" s="13"/>
      <c r="CMW181" s="56"/>
      <c r="CMX181" s="74" t="s">
        <v>63</v>
      </c>
      <c r="CMY181" s="75"/>
      <c r="CMZ181" s="13"/>
      <c r="CNA181" s="56"/>
      <c r="CNB181" s="74" t="s">
        <v>63</v>
      </c>
      <c r="CNC181" s="75"/>
      <c r="CND181" s="13"/>
      <c r="CNE181" s="56"/>
      <c r="CNF181" s="74" t="s">
        <v>63</v>
      </c>
      <c r="CNG181" s="75"/>
      <c r="CNH181" s="13"/>
      <c r="CNI181" s="56"/>
      <c r="CNJ181" s="74" t="s">
        <v>63</v>
      </c>
      <c r="CNK181" s="75"/>
      <c r="CNL181" s="13"/>
      <c r="CNM181" s="56"/>
      <c r="CNN181" s="74" t="s">
        <v>63</v>
      </c>
      <c r="CNO181" s="75"/>
      <c r="CNP181" s="13"/>
      <c r="CNQ181" s="56"/>
      <c r="CNR181" s="74" t="s">
        <v>63</v>
      </c>
      <c r="CNS181" s="75"/>
      <c r="CNT181" s="13"/>
      <c r="CNU181" s="56"/>
      <c r="CNV181" s="74" t="s">
        <v>63</v>
      </c>
      <c r="CNW181" s="75"/>
      <c r="CNX181" s="13"/>
      <c r="CNY181" s="56"/>
      <c r="CNZ181" s="74" t="s">
        <v>63</v>
      </c>
      <c r="COA181" s="75"/>
      <c r="COB181" s="13"/>
      <c r="COC181" s="56"/>
      <c r="COD181" s="74" t="s">
        <v>63</v>
      </c>
      <c r="COE181" s="75"/>
      <c r="COF181" s="13"/>
      <c r="COG181" s="56"/>
      <c r="COH181" s="74" t="s">
        <v>63</v>
      </c>
      <c r="COI181" s="75"/>
      <c r="COJ181" s="13"/>
      <c r="COK181" s="56"/>
      <c r="COL181" s="74" t="s">
        <v>63</v>
      </c>
      <c r="COM181" s="75"/>
      <c r="CON181" s="13"/>
      <c r="COO181" s="56"/>
      <c r="COP181" s="74" t="s">
        <v>63</v>
      </c>
      <c r="COQ181" s="75"/>
      <c r="COR181" s="13"/>
      <c r="COS181" s="56"/>
      <c r="COT181" s="74" t="s">
        <v>63</v>
      </c>
      <c r="COU181" s="75"/>
      <c r="COV181" s="13"/>
      <c r="COW181" s="56"/>
      <c r="COX181" s="74" t="s">
        <v>63</v>
      </c>
      <c r="COY181" s="75"/>
      <c r="COZ181" s="13"/>
      <c r="CPA181" s="56"/>
      <c r="CPB181" s="74" t="s">
        <v>63</v>
      </c>
      <c r="CPC181" s="75"/>
      <c r="CPD181" s="13"/>
      <c r="CPE181" s="56"/>
      <c r="CPF181" s="74" t="s">
        <v>63</v>
      </c>
      <c r="CPG181" s="75"/>
      <c r="CPH181" s="13"/>
      <c r="CPI181" s="56"/>
      <c r="CPJ181" s="74" t="s">
        <v>63</v>
      </c>
      <c r="CPK181" s="75"/>
      <c r="CPL181" s="13"/>
      <c r="CPM181" s="56"/>
      <c r="CPN181" s="74" t="s">
        <v>63</v>
      </c>
      <c r="CPO181" s="75"/>
      <c r="CPP181" s="13"/>
      <c r="CPQ181" s="56"/>
      <c r="CPR181" s="74" t="s">
        <v>63</v>
      </c>
      <c r="CPS181" s="75"/>
      <c r="CPT181" s="13"/>
      <c r="CPU181" s="56"/>
      <c r="CPV181" s="74" t="s">
        <v>63</v>
      </c>
      <c r="CPW181" s="75"/>
      <c r="CPX181" s="13"/>
      <c r="CPY181" s="56"/>
      <c r="CPZ181" s="74" t="s">
        <v>63</v>
      </c>
      <c r="CQA181" s="75"/>
      <c r="CQB181" s="13"/>
      <c r="CQC181" s="56"/>
      <c r="CQD181" s="74" t="s">
        <v>63</v>
      </c>
      <c r="CQE181" s="75"/>
      <c r="CQF181" s="13"/>
      <c r="CQG181" s="56"/>
      <c r="CQH181" s="74" t="s">
        <v>63</v>
      </c>
      <c r="CQI181" s="75"/>
      <c r="CQJ181" s="13"/>
      <c r="CQK181" s="56"/>
      <c r="CQL181" s="74" t="s">
        <v>63</v>
      </c>
      <c r="CQM181" s="75"/>
      <c r="CQN181" s="13"/>
      <c r="CQO181" s="56"/>
      <c r="CQP181" s="74" t="s">
        <v>63</v>
      </c>
      <c r="CQQ181" s="75"/>
      <c r="CQR181" s="13"/>
      <c r="CQS181" s="56"/>
      <c r="CQT181" s="74" t="s">
        <v>63</v>
      </c>
      <c r="CQU181" s="75"/>
      <c r="CQV181" s="13"/>
      <c r="CQW181" s="56"/>
      <c r="CQX181" s="74" t="s">
        <v>63</v>
      </c>
      <c r="CQY181" s="75"/>
      <c r="CQZ181" s="13"/>
      <c r="CRA181" s="56"/>
      <c r="CRB181" s="74" t="s">
        <v>63</v>
      </c>
      <c r="CRC181" s="75"/>
      <c r="CRD181" s="13"/>
      <c r="CRE181" s="56"/>
      <c r="CRF181" s="74" t="s">
        <v>63</v>
      </c>
      <c r="CRG181" s="75"/>
      <c r="CRH181" s="13"/>
      <c r="CRI181" s="56"/>
      <c r="CRJ181" s="74" t="s">
        <v>63</v>
      </c>
      <c r="CRK181" s="75"/>
      <c r="CRL181" s="13"/>
      <c r="CRM181" s="56"/>
      <c r="CRN181" s="74" t="s">
        <v>63</v>
      </c>
      <c r="CRO181" s="75"/>
      <c r="CRP181" s="13"/>
      <c r="CRQ181" s="56"/>
      <c r="CRR181" s="74" t="s">
        <v>63</v>
      </c>
      <c r="CRS181" s="75"/>
      <c r="CRT181" s="13"/>
      <c r="CRU181" s="56"/>
      <c r="CRV181" s="74" t="s">
        <v>63</v>
      </c>
      <c r="CRW181" s="75"/>
      <c r="CRX181" s="13"/>
      <c r="CRY181" s="56"/>
      <c r="CRZ181" s="74" t="s">
        <v>63</v>
      </c>
      <c r="CSA181" s="75"/>
      <c r="CSB181" s="13"/>
      <c r="CSC181" s="56"/>
      <c r="CSD181" s="74" t="s">
        <v>63</v>
      </c>
      <c r="CSE181" s="75"/>
      <c r="CSF181" s="13"/>
      <c r="CSG181" s="56"/>
      <c r="CSH181" s="74" t="s">
        <v>63</v>
      </c>
      <c r="CSI181" s="75"/>
      <c r="CSJ181" s="13"/>
      <c r="CSK181" s="56"/>
      <c r="CSL181" s="74" t="s">
        <v>63</v>
      </c>
      <c r="CSM181" s="75"/>
      <c r="CSN181" s="13"/>
      <c r="CSO181" s="56"/>
      <c r="CSP181" s="74" t="s">
        <v>63</v>
      </c>
      <c r="CSQ181" s="75"/>
      <c r="CSR181" s="13"/>
      <c r="CSS181" s="56"/>
      <c r="CST181" s="74" t="s">
        <v>63</v>
      </c>
      <c r="CSU181" s="75"/>
      <c r="CSV181" s="13"/>
      <c r="CSW181" s="56"/>
      <c r="CSX181" s="74" t="s">
        <v>63</v>
      </c>
      <c r="CSY181" s="75"/>
      <c r="CSZ181" s="13"/>
      <c r="CTA181" s="56"/>
      <c r="CTB181" s="74" t="s">
        <v>63</v>
      </c>
      <c r="CTC181" s="75"/>
      <c r="CTD181" s="13"/>
      <c r="CTE181" s="56"/>
      <c r="CTF181" s="74" t="s">
        <v>63</v>
      </c>
      <c r="CTG181" s="75"/>
      <c r="CTH181" s="13"/>
      <c r="CTI181" s="56"/>
      <c r="CTJ181" s="74" t="s">
        <v>63</v>
      </c>
      <c r="CTK181" s="75"/>
      <c r="CTL181" s="13"/>
      <c r="CTM181" s="56"/>
      <c r="CTN181" s="74" t="s">
        <v>63</v>
      </c>
      <c r="CTO181" s="75"/>
      <c r="CTP181" s="13"/>
      <c r="CTQ181" s="56"/>
      <c r="CTR181" s="74" t="s">
        <v>63</v>
      </c>
      <c r="CTS181" s="75"/>
      <c r="CTT181" s="13"/>
      <c r="CTU181" s="56"/>
      <c r="CTV181" s="74" t="s">
        <v>63</v>
      </c>
      <c r="CTW181" s="75"/>
      <c r="CTX181" s="13"/>
      <c r="CTY181" s="56"/>
      <c r="CTZ181" s="74" t="s">
        <v>63</v>
      </c>
      <c r="CUA181" s="75"/>
      <c r="CUB181" s="13"/>
      <c r="CUC181" s="56"/>
      <c r="CUD181" s="74" t="s">
        <v>63</v>
      </c>
      <c r="CUE181" s="75"/>
      <c r="CUF181" s="13"/>
      <c r="CUG181" s="56"/>
      <c r="CUH181" s="74" t="s">
        <v>63</v>
      </c>
      <c r="CUI181" s="75"/>
      <c r="CUJ181" s="13"/>
      <c r="CUK181" s="56"/>
      <c r="CUL181" s="74" t="s">
        <v>63</v>
      </c>
      <c r="CUM181" s="75"/>
      <c r="CUN181" s="13"/>
      <c r="CUO181" s="56"/>
      <c r="CUP181" s="74" t="s">
        <v>63</v>
      </c>
      <c r="CUQ181" s="75"/>
      <c r="CUR181" s="13"/>
      <c r="CUS181" s="56"/>
      <c r="CUT181" s="74" t="s">
        <v>63</v>
      </c>
      <c r="CUU181" s="75"/>
      <c r="CUV181" s="13"/>
      <c r="CUW181" s="56"/>
      <c r="CUX181" s="74" t="s">
        <v>63</v>
      </c>
      <c r="CUY181" s="75"/>
      <c r="CUZ181" s="13"/>
      <c r="CVA181" s="56"/>
      <c r="CVB181" s="74" t="s">
        <v>63</v>
      </c>
      <c r="CVC181" s="75"/>
      <c r="CVD181" s="13"/>
      <c r="CVE181" s="56"/>
      <c r="CVF181" s="74" t="s">
        <v>63</v>
      </c>
      <c r="CVG181" s="75"/>
      <c r="CVH181" s="13"/>
      <c r="CVI181" s="56"/>
      <c r="CVJ181" s="74" t="s">
        <v>63</v>
      </c>
      <c r="CVK181" s="75"/>
      <c r="CVL181" s="13"/>
      <c r="CVM181" s="56"/>
      <c r="CVN181" s="74" t="s">
        <v>63</v>
      </c>
      <c r="CVO181" s="75"/>
      <c r="CVP181" s="13"/>
      <c r="CVQ181" s="56"/>
      <c r="CVR181" s="74" t="s">
        <v>63</v>
      </c>
      <c r="CVS181" s="75"/>
      <c r="CVT181" s="13"/>
      <c r="CVU181" s="56"/>
      <c r="CVV181" s="74" t="s">
        <v>63</v>
      </c>
      <c r="CVW181" s="75"/>
      <c r="CVX181" s="13"/>
      <c r="CVY181" s="56"/>
      <c r="CVZ181" s="74" t="s">
        <v>63</v>
      </c>
      <c r="CWA181" s="75"/>
      <c r="CWB181" s="13"/>
      <c r="CWC181" s="56"/>
      <c r="CWD181" s="74" t="s">
        <v>63</v>
      </c>
      <c r="CWE181" s="75"/>
      <c r="CWF181" s="13"/>
      <c r="CWG181" s="56"/>
      <c r="CWH181" s="74" t="s">
        <v>63</v>
      </c>
      <c r="CWI181" s="75"/>
      <c r="CWJ181" s="13"/>
      <c r="CWK181" s="56"/>
      <c r="CWL181" s="74" t="s">
        <v>63</v>
      </c>
      <c r="CWM181" s="75"/>
      <c r="CWN181" s="13"/>
      <c r="CWO181" s="56"/>
      <c r="CWP181" s="74" t="s">
        <v>63</v>
      </c>
      <c r="CWQ181" s="75"/>
      <c r="CWR181" s="13"/>
      <c r="CWS181" s="56"/>
      <c r="CWT181" s="74" t="s">
        <v>63</v>
      </c>
      <c r="CWU181" s="75"/>
      <c r="CWV181" s="13"/>
      <c r="CWW181" s="56"/>
      <c r="CWX181" s="74" t="s">
        <v>63</v>
      </c>
      <c r="CWY181" s="75"/>
      <c r="CWZ181" s="13"/>
      <c r="CXA181" s="56"/>
      <c r="CXB181" s="74" t="s">
        <v>63</v>
      </c>
      <c r="CXC181" s="75"/>
      <c r="CXD181" s="13"/>
      <c r="CXE181" s="56"/>
      <c r="CXF181" s="74" t="s">
        <v>63</v>
      </c>
      <c r="CXG181" s="75"/>
      <c r="CXH181" s="13"/>
      <c r="CXI181" s="56"/>
      <c r="CXJ181" s="74" t="s">
        <v>63</v>
      </c>
      <c r="CXK181" s="75"/>
      <c r="CXL181" s="13"/>
      <c r="CXM181" s="56"/>
      <c r="CXN181" s="74" t="s">
        <v>63</v>
      </c>
      <c r="CXO181" s="75"/>
      <c r="CXP181" s="13"/>
      <c r="CXQ181" s="56"/>
      <c r="CXR181" s="74" t="s">
        <v>63</v>
      </c>
      <c r="CXS181" s="75"/>
      <c r="CXT181" s="13"/>
      <c r="CXU181" s="56"/>
      <c r="CXV181" s="74" t="s">
        <v>63</v>
      </c>
      <c r="CXW181" s="75"/>
      <c r="CXX181" s="13"/>
      <c r="CXY181" s="56"/>
      <c r="CXZ181" s="74" t="s">
        <v>63</v>
      </c>
      <c r="CYA181" s="75"/>
      <c r="CYB181" s="13"/>
      <c r="CYC181" s="56"/>
      <c r="CYD181" s="74" t="s">
        <v>63</v>
      </c>
      <c r="CYE181" s="75"/>
      <c r="CYF181" s="13"/>
      <c r="CYG181" s="56"/>
      <c r="CYH181" s="74" t="s">
        <v>63</v>
      </c>
      <c r="CYI181" s="75"/>
      <c r="CYJ181" s="13"/>
      <c r="CYK181" s="56"/>
      <c r="CYL181" s="74" t="s">
        <v>63</v>
      </c>
      <c r="CYM181" s="75"/>
      <c r="CYN181" s="13"/>
      <c r="CYO181" s="56"/>
      <c r="CYP181" s="74" t="s">
        <v>63</v>
      </c>
      <c r="CYQ181" s="75"/>
      <c r="CYR181" s="13"/>
      <c r="CYS181" s="56"/>
      <c r="CYT181" s="74" t="s">
        <v>63</v>
      </c>
      <c r="CYU181" s="75"/>
      <c r="CYV181" s="13"/>
      <c r="CYW181" s="56"/>
      <c r="CYX181" s="74" t="s">
        <v>63</v>
      </c>
      <c r="CYY181" s="75"/>
      <c r="CYZ181" s="13"/>
      <c r="CZA181" s="56"/>
      <c r="CZB181" s="74" t="s">
        <v>63</v>
      </c>
      <c r="CZC181" s="75"/>
      <c r="CZD181" s="13"/>
      <c r="CZE181" s="56"/>
      <c r="CZF181" s="74" t="s">
        <v>63</v>
      </c>
      <c r="CZG181" s="75"/>
      <c r="CZH181" s="13"/>
      <c r="CZI181" s="56"/>
      <c r="CZJ181" s="74" t="s">
        <v>63</v>
      </c>
      <c r="CZK181" s="75"/>
      <c r="CZL181" s="13"/>
      <c r="CZM181" s="56"/>
      <c r="CZN181" s="74" t="s">
        <v>63</v>
      </c>
      <c r="CZO181" s="75"/>
      <c r="CZP181" s="13"/>
      <c r="CZQ181" s="56"/>
      <c r="CZR181" s="74" t="s">
        <v>63</v>
      </c>
      <c r="CZS181" s="75"/>
      <c r="CZT181" s="13"/>
      <c r="CZU181" s="56"/>
      <c r="CZV181" s="74" t="s">
        <v>63</v>
      </c>
      <c r="CZW181" s="75"/>
      <c r="CZX181" s="13"/>
      <c r="CZY181" s="56"/>
      <c r="CZZ181" s="74" t="s">
        <v>63</v>
      </c>
      <c r="DAA181" s="75"/>
      <c r="DAB181" s="13"/>
      <c r="DAC181" s="56"/>
      <c r="DAD181" s="74" t="s">
        <v>63</v>
      </c>
      <c r="DAE181" s="75"/>
      <c r="DAF181" s="13"/>
      <c r="DAG181" s="56"/>
      <c r="DAH181" s="74" t="s">
        <v>63</v>
      </c>
      <c r="DAI181" s="75"/>
      <c r="DAJ181" s="13"/>
      <c r="DAK181" s="56"/>
      <c r="DAL181" s="74" t="s">
        <v>63</v>
      </c>
      <c r="DAM181" s="75"/>
      <c r="DAN181" s="13"/>
      <c r="DAO181" s="56"/>
      <c r="DAP181" s="74" t="s">
        <v>63</v>
      </c>
      <c r="DAQ181" s="75"/>
      <c r="DAR181" s="13"/>
      <c r="DAS181" s="56"/>
      <c r="DAT181" s="74" t="s">
        <v>63</v>
      </c>
      <c r="DAU181" s="75"/>
      <c r="DAV181" s="13"/>
      <c r="DAW181" s="56"/>
      <c r="DAX181" s="74" t="s">
        <v>63</v>
      </c>
      <c r="DAY181" s="75"/>
      <c r="DAZ181" s="13"/>
      <c r="DBA181" s="56"/>
      <c r="DBB181" s="74" t="s">
        <v>63</v>
      </c>
      <c r="DBC181" s="75"/>
      <c r="DBD181" s="13"/>
      <c r="DBE181" s="56"/>
      <c r="DBF181" s="74" t="s">
        <v>63</v>
      </c>
      <c r="DBG181" s="75"/>
      <c r="DBH181" s="13"/>
      <c r="DBI181" s="56"/>
      <c r="DBJ181" s="74" t="s">
        <v>63</v>
      </c>
      <c r="DBK181" s="75"/>
      <c r="DBL181" s="13"/>
      <c r="DBM181" s="56"/>
      <c r="DBN181" s="74" t="s">
        <v>63</v>
      </c>
      <c r="DBO181" s="75"/>
      <c r="DBP181" s="13"/>
      <c r="DBQ181" s="56"/>
      <c r="DBR181" s="74" t="s">
        <v>63</v>
      </c>
      <c r="DBS181" s="75"/>
      <c r="DBT181" s="13"/>
      <c r="DBU181" s="56"/>
      <c r="DBV181" s="74" t="s">
        <v>63</v>
      </c>
      <c r="DBW181" s="75"/>
      <c r="DBX181" s="13"/>
      <c r="DBY181" s="56"/>
      <c r="DBZ181" s="74" t="s">
        <v>63</v>
      </c>
      <c r="DCA181" s="75"/>
      <c r="DCB181" s="13"/>
      <c r="DCC181" s="56"/>
      <c r="DCD181" s="74" t="s">
        <v>63</v>
      </c>
      <c r="DCE181" s="75"/>
      <c r="DCF181" s="13"/>
      <c r="DCG181" s="56"/>
      <c r="DCH181" s="74" t="s">
        <v>63</v>
      </c>
      <c r="DCI181" s="75"/>
      <c r="DCJ181" s="13"/>
      <c r="DCK181" s="56"/>
      <c r="DCL181" s="74" t="s">
        <v>63</v>
      </c>
      <c r="DCM181" s="75"/>
      <c r="DCN181" s="13"/>
      <c r="DCO181" s="56"/>
      <c r="DCP181" s="74" t="s">
        <v>63</v>
      </c>
      <c r="DCQ181" s="75"/>
      <c r="DCR181" s="13"/>
      <c r="DCS181" s="56"/>
      <c r="DCT181" s="74" t="s">
        <v>63</v>
      </c>
      <c r="DCU181" s="75"/>
      <c r="DCV181" s="13"/>
      <c r="DCW181" s="56"/>
      <c r="DCX181" s="74" t="s">
        <v>63</v>
      </c>
      <c r="DCY181" s="75"/>
      <c r="DCZ181" s="13"/>
      <c r="DDA181" s="56"/>
      <c r="DDB181" s="74" t="s">
        <v>63</v>
      </c>
      <c r="DDC181" s="75"/>
      <c r="DDD181" s="13"/>
      <c r="DDE181" s="56"/>
      <c r="DDF181" s="74" t="s">
        <v>63</v>
      </c>
      <c r="DDG181" s="75"/>
      <c r="DDH181" s="13"/>
      <c r="DDI181" s="56"/>
      <c r="DDJ181" s="74" t="s">
        <v>63</v>
      </c>
      <c r="DDK181" s="75"/>
      <c r="DDL181" s="13"/>
      <c r="DDM181" s="56"/>
      <c r="DDN181" s="74" t="s">
        <v>63</v>
      </c>
      <c r="DDO181" s="75"/>
      <c r="DDP181" s="13"/>
      <c r="DDQ181" s="56"/>
      <c r="DDR181" s="74" t="s">
        <v>63</v>
      </c>
      <c r="DDS181" s="75"/>
      <c r="DDT181" s="13"/>
      <c r="DDU181" s="56"/>
      <c r="DDV181" s="74" t="s">
        <v>63</v>
      </c>
      <c r="DDW181" s="75"/>
      <c r="DDX181" s="13"/>
      <c r="DDY181" s="56"/>
      <c r="DDZ181" s="74" t="s">
        <v>63</v>
      </c>
      <c r="DEA181" s="75"/>
      <c r="DEB181" s="13"/>
      <c r="DEC181" s="56"/>
      <c r="DED181" s="74" t="s">
        <v>63</v>
      </c>
      <c r="DEE181" s="75"/>
      <c r="DEF181" s="13"/>
      <c r="DEG181" s="56"/>
      <c r="DEH181" s="74" t="s">
        <v>63</v>
      </c>
      <c r="DEI181" s="75"/>
      <c r="DEJ181" s="13"/>
      <c r="DEK181" s="56"/>
      <c r="DEL181" s="74" t="s">
        <v>63</v>
      </c>
      <c r="DEM181" s="75"/>
      <c r="DEN181" s="13"/>
      <c r="DEO181" s="56"/>
      <c r="DEP181" s="74" t="s">
        <v>63</v>
      </c>
      <c r="DEQ181" s="75"/>
      <c r="DER181" s="13"/>
      <c r="DES181" s="56"/>
      <c r="DET181" s="74" t="s">
        <v>63</v>
      </c>
      <c r="DEU181" s="75"/>
      <c r="DEV181" s="13"/>
      <c r="DEW181" s="56"/>
      <c r="DEX181" s="74" t="s">
        <v>63</v>
      </c>
      <c r="DEY181" s="75"/>
      <c r="DEZ181" s="13"/>
      <c r="DFA181" s="56"/>
      <c r="DFB181" s="74" t="s">
        <v>63</v>
      </c>
      <c r="DFC181" s="75"/>
      <c r="DFD181" s="13"/>
      <c r="DFE181" s="56"/>
      <c r="DFF181" s="74" t="s">
        <v>63</v>
      </c>
      <c r="DFG181" s="75"/>
      <c r="DFH181" s="13"/>
      <c r="DFI181" s="56"/>
      <c r="DFJ181" s="74" t="s">
        <v>63</v>
      </c>
      <c r="DFK181" s="75"/>
      <c r="DFL181" s="13"/>
      <c r="DFM181" s="56"/>
      <c r="DFN181" s="74" t="s">
        <v>63</v>
      </c>
      <c r="DFO181" s="75"/>
      <c r="DFP181" s="13"/>
      <c r="DFQ181" s="56"/>
      <c r="DFR181" s="74" t="s">
        <v>63</v>
      </c>
      <c r="DFS181" s="75"/>
      <c r="DFT181" s="13"/>
      <c r="DFU181" s="56"/>
      <c r="DFV181" s="74" t="s">
        <v>63</v>
      </c>
      <c r="DFW181" s="75"/>
      <c r="DFX181" s="13"/>
      <c r="DFY181" s="56"/>
      <c r="DFZ181" s="74" t="s">
        <v>63</v>
      </c>
      <c r="DGA181" s="75"/>
      <c r="DGB181" s="13"/>
      <c r="DGC181" s="56"/>
      <c r="DGD181" s="74" t="s">
        <v>63</v>
      </c>
      <c r="DGE181" s="75"/>
      <c r="DGF181" s="13"/>
      <c r="DGG181" s="56"/>
      <c r="DGH181" s="74" t="s">
        <v>63</v>
      </c>
      <c r="DGI181" s="75"/>
      <c r="DGJ181" s="13"/>
      <c r="DGK181" s="56"/>
      <c r="DGL181" s="74" t="s">
        <v>63</v>
      </c>
      <c r="DGM181" s="75"/>
      <c r="DGN181" s="13"/>
      <c r="DGO181" s="56"/>
      <c r="DGP181" s="74" t="s">
        <v>63</v>
      </c>
      <c r="DGQ181" s="75"/>
      <c r="DGR181" s="13"/>
      <c r="DGS181" s="56"/>
      <c r="DGT181" s="74" t="s">
        <v>63</v>
      </c>
      <c r="DGU181" s="75"/>
      <c r="DGV181" s="13"/>
      <c r="DGW181" s="56"/>
      <c r="DGX181" s="74" t="s">
        <v>63</v>
      </c>
      <c r="DGY181" s="75"/>
      <c r="DGZ181" s="13"/>
      <c r="DHA181" s="56"/>
      <c r="DHB181" s="74" t="s">
        <v>63</v>
      </c>
      <c r="DHC181" s="75"/>
      <c r="DHD181" s="13"/>
      <c r="DHE181" s="56"/>
      <c r="DHF181" s="74" t="s">
        <v>63</v>
      </c>
      <c r="DHG181" s="75"/>
      <c r="DHH181" s="13"/>
      <c r="DHI181" s="56"/>
      <c r="DHJ181" s="74" t="s">
        <v>63</v>
      </c>
      <c r="DHK181" s="75"/>
      <c r="DHL181" s="13"/>
      <c r="DHM181" s="56"/>
      <c r="DHN181" s="74" t="s">
        <v>63</v>
      </c>
      <c r="DHO181" s="75"/>
      <c r="DHP181" s="13"/>
      <c r="DHQ181" s="56"/>
      <c r="DHR181" s="74" t="s">
        <v>63</v>
      </c>
      <c r="DHS181" s="75"/>
      <c r="DHT181" s="13"/>
      <c r="DHU181" s="56"/>
      <c r="DHV181" s="74" t="s">
        <v>63</v>
      </c>
      <c r="DHW181" s="75"/>
      <c r="DHX181" s="13"/>
      <c r="DHY181" s="56"/>
      <c r="DHZ181" s="74" t="s">
        <v>63</v>
      </c>
      <c r="DIA181" s="75"/>
      <c r="DIB181" s="13"/>
      <c r="DIC181" s="56"/>
      <c r="DID181" s="74" t="s">
        <v>63</v>
      </c>
      <c r="DIE181" s="75"/>
      <c r="DIF181" s="13"/>
      <c r="DIG181" s="56"/>
      <c r="DIH181" s="74" t="s">
        <v>63</v>
      </c>
      <c r="DII181" s="75"/>
      <c r="DIJ181" s="13"/>
      <c r="DIK181" s="56"/>
      <c r="DIL181" s="74" t="s">
        <v>63</v>
      </c>
      <c r="DIM181" s="75"/>
      <c r="DIN181" s="13"/>
      <c r="DIO181" s="56"/>
      <c r="DIP181" s="74" t="s">
        <v>63</v>
      </c>
      <c r="DIQ181" s="75"/>
      <c r="DIR181" s="13"/>
      <c r="DIS181" s="56"/>
      <c r="DIT181" s="74" t="s">
        <v>63</v>
      </c>
      <c r="DIU181" s="75"/>
      <c r="DIV181" s="13"/>
      <c r="DIW181" s="56"/>
      <c r="DIX181" s="74" t="s">
        <v>63</v>
      </c>
      <c r="DIY181" s="75"/>
      <c r="DIZ181" s="13"/>
      <c r="DJA181" s="56"/>
      <c r="DJB181" s="74" t="s">
        <v>63</v>
      </c>
      <c r="DJC181" s="75"/>
      <c r="DJD181" s="13"/>
      <c r="DJE181" s="56"/>
      <c r="DJF181" s="74" t="s">
        <v>63</v>
      </c>
      <c r="DJG181" s="75"/>
      <c r="DJH181" s="13"/>
      <c r="DJI181" s="56"/>
      <c r="DJJ181" s="74" t="s">
        <v>63</v>
      </c>
      <c r="DJK181" s="75"/>
      <c r="DJL181" s="13"/>
      <c r="DJM181" s="56"/>
      <c r="DJN181" s="74" t="s">
        <v>63</v>
      </c>
      <c r="DJO181" s="75"/>
      <c r="DJP181" s="13"/>
      <c r="DJQ181" s="56"/>
      <c r="DJR181" s="74" t="s">
        <v>63</v>
      </c>
      <c r="DJS181" s="75"/>
      <c r="DJT181" s="13"/>
      <c r="DJU181" s="56"/>
      <c r="DJV181" s="74" t="s">
        <v>63</v>
      </c>
      <c r="DJW181" s="75"/>
      <c r="DJX181" s="13"/>
      <c r="DJY181" s="56"/>
      <c r="DJZ181" s="74" t="s">
        <v>63</v>
      </c>
      <c r="DKA181" s="75"/>
      <c r="DKB181" s="13"/>
      <c r="DKC181" s="56"/>
      <c r="DKD181" s="74" t="s">
        <v>63</v>
      </c>
      <c r="DKE181" s="75"/>
      <c r="DKF181" s="13"/>
      <c r="DKG181" s="56"/>
      <c r="DKH181" s="74" t="s">
        <v>63</v>
      </c>
      <c r="DKI181" s="75"/>
      <c r="DKJ181" s="13"/>
      <c r="DKK181" s="56"/>
      <c r="DKL181" s="74" t="s">
        <v>63</v>
      </c>
      <c r="DKM181" s="75"/>
      <c r="DKN181" s="13"/>
      <c r="DKO181" s="56"/>
      <c r="DKP181" s="74" t="s">
        <v>63</v>
      </c>
      <c r="DKQ181" s="75"/>
      <c r="DKR181" s="13"/>
      <c r="DKS181" s="56"/>
      <c r="DKT181" s="74" t="s">
        <v>63</v>
      </c>
      <c r="DKU181" s="75"/>
      <c r="DKV181" s="13"/>
      <c r="DKW181" s="56"/>
      <c r="DKX181" s="74" t="s">
        <v>63</v>
      </c>
      <c r="DKY181" s="75"/>
      <c r="DKZ181" s="13"/>
      <c r="DLA181" s="56"/>
      <c r="DLB181" s="74" t="s">
        <v>63</v>
      </c>
      <c r="DLC181" s="75"/>
      <c r="DLD181" s="13"/>
      <c r="DLE181" s="56"/>
      <c r="DLF181" s="74" t="s">
        <v>63</v>
      </c>
      <c r="DLG181" s="75"/>
      <c r="DLH181" s="13"/>
      <c r="DLI181" s="56"/>
      <c r="DLJ181" s="74" t="s">
        <v>63</v>
      </c>
      <c r="DLK181" s="75"/>
      <c r="DLL181" s="13"/>
      <c r="DLM181" s="56"/>
      <c r="DLN181" s="74" t="s">
        <v>63</v>
      </c>
      <c r="DLO181" s="75"/>
      <c r="DLP181" s="13"/>
      <c r="DLQ181" s="56"/>
      <c r="DLR181" s="74" t="s">
        <v>63</v>
      </c>
      <c r="DLS181" s="75"/>
      <c r="DLT181" s="13"/>
      <c r="DLU181" s="56"/>
      <c r="DLV181" s="74" t="s">
        <v>63</v>
      </c>
      <c r="DLW181" s="75"/>
      <c r="DLX181" s="13"/>
      <c r="DLY181" s="56"/>
      <c r="DLZ181" s="74" t="s">
        <v>63</v>
      </c>
      <c r="DMA181" s="75"/>
      <c r="DMB181" s="13"/>
      <c r="DMC181" s="56"/>
      <c r="DMD181" s="74" t="s">
        <v>63</v>
      </c>
      <c r="DME181" s="75"/>
      <c r="DMF181" s="13"/>
      <c r="DMG181" s="56"/>
      <c r="DMH181" s="74" t="s">
        <v>63</v>
      </c>
      <c r="DMI181" s="75"/>
      <c r="DMJ181" s="13"/>
      <c r="DMK181" s="56"/>
      <c r="DML181" s="74" t="s">
        <v>63</v>
      </c>
      <c r="DMM181" s="75"/>
      <c r="DMN181" s="13"/>
      <c r="DMO181" s="56"/>
      <c r="DMP181" s="74" t="s">
        <v>63</v>
      </c>
      <c r="DMQ181" s="75"/>
      <c r="DMR181" s="13"/>
      <c r="DMS181" s="56"/>
      <c r="DMT181" s="74" t="s">
        <v>63</v>
      </c>
      <c r="DMU181" s="75"/>
      <c r="DMV181" s="13"/>
      <c r="DMW181" s="56"/>
      <c r="DMX181" s="74" t="s">
        <v>63</v>
      </c>
      <c r="DMY181" s="75"/>
      <c r="DMZ181" s="13"/>
      <c r="DNA181" s="56"/>
      <c r="DNB181" s="74" t="s">
        <v>63</v>
      </c>
      <c r="DNC181" s="75"/>
      <c r="DND181" s="13"/>
      <c r="DNE181" s="56"/>
      <c r="DNF181" s="74" t="s">
        <v>63</v>
      </c>
      <c r="DNG181" s="75"/>
      <c r="DNH181" s="13"/>
      <c r="DNI181" s="56"/>
      <c r="DNJ181" s="74" t="s">
        <v>63</v>
      </c>
      <c r="DNK181" s="75"/>
      <c r="DNL181" s="13"/>
      <c r="DNM181" s="56"/>
      <c r="DNN181" s="74" t="s">
        <v>63</v>
      </c>
      <c r="DNO181" s="75"/>
      <c r="DNP181" s="13"/>
      <c r="DNQ181" s="56"/>
      <c r="DNR181" s="74" t="s">
        <v>63</v>
      </c>
      <c r="DNS181" s="75"/>
      <c r="DNT181" s="13"/>
      <c r="DNU181" s="56"/>
      <c r="DNV181" s="74" t="s">
        <v>63</v>
      </c>
      <c r="DNW181" s="75"/>
      <c r="DNX181" s="13"/>
      <c r="DNY181" s="56"/>
      <c r="DNZ181" s="74" t="s">
        <v>63</v>
      </c>
      <c r="DOA181" s="75"/>
      <c r="DOB181" s="13"/>
      <c r="DOC181" s="56"/>
      <c r="DOD181" s="74" t="s">
        <v>63</v>
      </c>
      <c r="DOE181" s="75"/>
      <c r="DOF181" s="13"/>
      <c r="DOG181" s="56"/>
      <c r="DOH181" s="74" t="s">
        <v>63</v>
      </c>
      <c r="DOI181" s="75"/>
      <c r="DOJ181" s="13"/>
      <c r="DOK181" s="56"/>
      <c r="DOL181" s="74" t="s">
        <v>63</v>
      </c>
      <c r="DOM181" s="75"/>
      <c r="DON181" s="13"/>
      <c r="DOO181" s="56"/>
      <c r="DOP181" s="74" t="s">
        <v>63</v>
      </c>
      <c r="DOQ181" s="75"/>
      <c r="DOR181" s="13"/>
      <c r="DOS181" s="56"/>
      <c r="DOT181" s="74" t="s">
        <v>63</v>
      </c>
      <c r="DOU181" s="75"/>
      <c r="DOV181" s="13"/>
      <c r="DOW181" s="56"/>
      <c r="DOX181" s="74" t="s">
        <v>63</v>
      </c>
      <c r="DOY181" s="75"/>
      <c r="DOZ181" s="13"/>
      <c r="DPA181" s="56"/>
      <c r="DPB181" s="74" t="s">
        <v>63</v>
      </c>
      <c r="DPC181" s="75"/>
      <c r="DPD181" s="13"/>
      <c r="DPE181" s="56"/>
      <c r="DPF181" s="74" t="s">
        <v>63</v>
      </c>
      <c r="DPG181" s="75"/>
      <c r="DPH181" s="13"/>
      <c r="DPI181" s="56"/>
      <c r="DPJ181" s="74" t="s">
        <v>63</v>
      </c>
      <c r="DPK181" s="75"/>
      <c r="DPL181" s="13"/>
      <c r="DPM181" s="56"/>
      <c r="DPN181" s="74" t="s">
        <v>63</v>
      </c>
      <c r="DPO181" s="75"/>
      <c r="DPP181" s="13"/>
      <c r="DPQ181" s="56"/>
      <c r="DPR181" s="74" t="s">
        <v>63</v>
      </c>
      <c r="DPS181" s="75"/>
      <c r="DPT181" s="13"/>
      <c r="DPU181" s="56"/>
      <c r="DPV181" s="74" t="s">
        <v>63</v>
      </c>
      <c r="DPW181" s="75"/>
      <c r="DPX181" s="13"/>
      <c r="DPY181" s="56"/>
      <c r="DPZ181" s="74" t="s">
        <v>63</v>
      </c>
      <c r="DQA181" s="75"/>
      <c r="DQB181" s="13"/>
      <c r="DQC181" s="56"/>
      <c r="DQD181" s="74" t="s">
        <v>63</v>
      </c>
      <c r="DQE181" s="75"/>
      <c r="DQF181" s="13"/>
      <c r="DQG181" s="56"/>
      <c r="DQH181" s="74" t="s">
        <v>63</v>
      </c>
      <c r="DQI181" s="75"/>
      <c r="DQJ181" s="13"/>
      <c r="DQK181" s="56"/>
      <c r="DQL181" s="74" t="s">
        <v>63</v>
      </c>
      <c r="DQM181" s="75"/>
      <c r="DQN181" s="13"/>
      <c r="DQO181" s="56"/>
      <c r="DQP181" s="74" t="s">
        <v>63</v>
      </c>
      <c r="DQQ181" s="75"/>
      <c r="DQR181" s="13"/>
      <c r="DQS181" s="56"/>
      <c r="DQT181" s="74" t="s">
        <v>63</v>
      </c>
      <c r="DQU181" s="75"/>
      <c r="DQV181" s="13"/>
      <c r="DQW181" s="56"/>
      <c r="DQX181" s="74" t="s">
        <v>63</v>
      </c>
      <c r="DQY181" s="75"/>
      <c r="DQZ181" s="13"/>
      <c r="DRA181" s="56"/>
      <c r="DRB181" s="74" t="s">
        <v>63</v>
      </c>
      <c r="DRC181" s="75"/>
      <c r="DRD181" s="13"/>
      <c r="DRE181" s="56"/>
      <c r="DRF181" s="74" t="s">
        <v>63</v>
      </c>
      <c r="DRG181" s="75"/>
      <c r="DRH181" s="13"/>
      <c r="DRI181" s="56"/>
      <c r="DRJ181" s="74" t="s">
        <v>63</v>
      </c>
      <c r="DRK181" s="75"/>
      <c r="DRL181" s="13"/>
      <c r="DRM181" s="56"/>
      <c r="DRN181" s="74" t="s">
        <v>63</v>
      </c>
      <c r="DRO181" s="75"/>
      <c r="DRP181" s="13"/>
      <c r="DRQ181" s="56"/>
      <c r="DRR181" s="74" t="s">
        <v>63</v>
      </c>
      <c r="DRS181" s="75"/>
      <c r="DRT181" s="13"/>
      <c r="DRU181" s="56"/>
      <c r="DRV181" s="74" t="s">
        <v>63</v>
      </c>
      <c r="DRW181" s="75"/>
      <c r="DRX181" s="13"/>
      <c r="DRY181" s="56"/>
      <c r="DRZ181" s="74" t="s">
        <v>63</v>
      </c>
      <c r="DSA181" s="75"/>
      <c r="DSB181" s="13"/>
      <c r="DSC181" s="56"/>
      <c r="DSD181" s="74" t="s">
        <v>63</v>
      </c>
      <c r="DSE181" s="75"/>
      <c r="DSF181" s="13"/>
      <c r="DSG181" s="56"/>
      <c r="DSH181" s="74" t="s">
        <v>63</v>
      </c>
      <c r="DSI181" s="75"/>
      <c r="DSJ181" s="13"/>
      <c r="DSK181" s="56"/>
      <c r="DSL181" s="74" t="s">
        <v>63</v>
      </c>
      <c r="DSM181" s="75"/>
      <c r="DSN181" s="13"/>
      <c r="DSO181" s="56"/>
      <c r="DSP181" s="74" t="s">
        <v>63</v>
      </c>
      <c r="DSQ181" s="75"/>
      <c r="DSR181" s="13"/>
      <c r="DSS181" s="56"/>
      <c r="DST181" s="74" t="s">
        <v>63</v>
      </c>
      <c r="DSU181" s="75"/>
      <c r="DSV181" s="13"/>
      <c r="DSW181" s="56"/>
      <c r="DSX181" s="74" t="s">
        <v>63</v>
      </c>
      <c r="DSY181" s="75"/>
      <c r="DSZ181" s="13"/>
      <c r="DTA181" s="56"/>
      <c r="DTB181" s="74" t="s">
        <v>63</v>
      </c>
      <c r="DTC181" s="75"/>
      <c r="DTD181" s="13"/>
      <c r="DTE181" s="56"/>
      <c r="DTF181" s="74" t="s">
        <v>63</v>
      </c>
      <c r="DTG181" s="75"/>
      <c r="DTH181" s="13"/>
      <c r="DTI181" s="56"/>
      <c r="DTJ181" s="74" t="s">
        <v>63</v>
      </c>
      <c r="DTK181" s="75"/>
      <c r="DTL181" s="13"/>
      <c r="DTM181" s="56"/>
      <c r="DTN181" s="74" t="s">
        <v>63</v>
      </c>
      <c r="DTO181" s="75"/>
      <c r="DTP181" s="13"/>
      <c r="DTQ181" s="56"/>
      <c r="DTR181" s="74" t="s">
        <v>63</v>
      </c>
      <c r="DTS181" s="75"/>
      <c r="DTT181" s="13"/>
      <c r="DTU181" s="56"/>
      <c r="DTV181" s="74" t="s">
        <v>63</v>
      </c>
      <c r="DTW181" s="75"/>
      <c r="DTX181" s="13"/>
      <c r="DTY181" s="56"/>
      <c r="DTZ181" s="74" t="s">
        <v>63</v>
      </c>
      <c r="DUA181" s="75"/>
      <c r="DUB181" s="13"/>
      <c r="DUC181" s="56"/>
      <c r="DUD181" s="74" t="s">
        <v>63</v>
      </c>
      <c r="DUE181" s="75"/>
      <c r="DUF181" s="13"/>
      <c r="DUG181" s="56"/>
      <c r="DUH181" s="74" t="s">
        <v>63</v>
      </c>
      <c r="DUI181" s="75"/>
      <c r="DUJ181" s="13"/>
      <c r="DUK181" s="56"/>
      <c r="DUL181" s="74" t="s">
        <v>63</v>
      </c>
      <c r="DUM181" s="75"/>
      <c r="DUN181" s="13"/>
      <c r="DUO181" s="56"/>
      <c r="DUP181" s="74" t="s">
        <v>63</v>
      </c>
      <c r="DUQ181" s="75"/>
      <c r="DUR181" s="13"/>
      <c r="DUS181" s="56"/>
      <c r="DUT181" s="74" t="s">
        <v>63</v>
      </c>
      <c r="DUU181" s="75"/>
      <c r="DUV181" s="13"/>
      <c r="DUW181" s="56"/>
      <c r="DUX181" s="74" t="s">
        <v>63</v>
      </c>
      <c r="DUY181" s="75"/>
      <c r="DUZ181" s="13"/>
      <c r="DVA181" s="56"/>
      <c r="DVB181" s="74" t="s">
        <v>63</v>
      </c>
      <c r="DVC181" s="75"/>
      <c r="DVD181" s="13"/>
      <c r="DVE181" s="56"/>
      <c r="DVF181" s="74" t="s">
        <v>63</v>
      </c>
      <c r="DVG181" s="75"/>
      <c r="DVH181" s="13"/>
      <c r="DVI181" s="56"/>
      <c r="DVJ181" s="74" t="s">
        <v>63</v>
      </c>
      <c r="DVK181" s="75"/>
      <c r="DVL181" s="13"/>
      <c r="DVM181" s="56"/>
      <c r="DVN181" s="74" t="s">
        <v>63</v>
      </c>
      <c r="DVO181" s="75"/>
      <c r="DVP181" s="13"/>
      <c r="DVQ181" s="56"/>
      <c r="DVR181" s="74" t="s">
        <v>63</v>
      </c>
      <c r="DVS181" s="75"/>
      <c r="DVT181" s="13"/>
      <c r="DVU181" s="56"/>
      <c r="DVV181" s="74" t="s">
        <v>63</v>
      </c>
      <c r="DVW181" s="75"/>
      <c r="DVX181" s="13"/>
      <c r="DVY181" s="56"/>
      <c r="DVZ181" s="74" t="s">
        <v>63</v>
      </c>
      <c r="DWA181" s="75"/>
      <c r="DWB181" s="13"/>
      <c r="DWC181" s="56"/>
      <c r="DWD181" s="74" t="s">
        <v>63</v>
      </c>
      <c r="DWE181" s="75"/>
      <c r="DWF181" s="13"/>
      <c r="DWG181" s="56"/>
      <c r="DWH181" s="74" t="s">
        <v>63</v>
      </c>
      <c r="DWI181" s="75"/>
      <c r="DWJ181" s="13"/>
      <c r="DWK181" s="56"/>
      <c r="DWL181" s="74" t="s">
        <v>63</v>
      </c>
      <c r="DWM181" s="75"/>
      <c r="DWN181" s="13"/>
      <c r="DWO181" s="56"/>
      <c r="DWP181" s="74" t="s">
        <v>63</v>
      </c>
      <c r="DWQ181" s="75"/>
      <c r="DWR181" s="13"/>
      <c r="DWS181" s="56"/>
      <c r="DWT181" s="74" t="s">
        <v>63</v>
      </c>
      <c r="DWU181" s="75"/>
      <c r="DWV181" s="13"/>
      <c r="DWW181" s="56"/>
      <c r="DWX181" s="74" t="s">
        <v>63</v>
      </c>
      <c r="DWY181" s="75"/>
      <c r="DWZ181" s="13"/>
      <c r="DXA181" s="56"/>
      <c r="DXB181" s="74" t="s">
        <v>63</v>
      </c>
      <c r="DXC181" s="75"/>
      <c r="DXD181" s="13"/>
      <c r="DXE181" s="56"/>
      <c r="DXF181" s="74" t="s">
        <v>63</v>
      </c>
      <c r="DXG181" s="75"/>
      <c r="DXH181" s="13"/>
      <c r="DXI181" s="56"/>
      <c r="DXJ181" s="74" t="s">
        <v>63</v>
      </c>
      <c r="DXK181" s="75"/>
      <c r="DXL181" s="13"/>
      <c r="DXM181" s="56"/>
      <c r="DXN181" s="74" t="s">
        <v>63</v>
      </c>
      <c r="DXO181" s="75"/>
      <c r="DXP181" s="13"/>
      <c r="DXQ181" s="56"/>
      <c r="DXR181" s="74" t="s">
        <v>63</v>
      </c>
      <c r="DXS181" s="75"/>
      <c r="DXT181" s="13"/>
      <c r="DXU181" s="56"/>
      <c r="DXV181" s="74" t="s">
        <v>63</v>
      </c>
      <c r="DXW181" s="75"/>
      <c r="DXX181" s="13"/>
      <c r="DXY181" s="56"/>
      <c r="DXZ181" s="74" t="s">
        <v>63</v>
      </c>
      <c r="DYA181" s="75"/>
      <c r="DYB181" s="13"/>
      <c r="DYC181" s="56"/>
      <c r="DYD181" s="74" t="s">
        <v>63</v>
      </c>
      <c r="DYE181" s="75"/>
      <c r="DYF181" s="13"/>
      <c r="DYG181" s="56"/>
      <c r="DYH181" s="74" t="s">
        <v>63</v>
      </c>
      <c r="DYI181" s="75"/>
      <c r="DYJ181" s="13"/>
      <c r="DYK181" s="56"/>
      <c r="DYL181" s="74" t="s">
        <v>63</v>
      </c>
      <c r="DYM181" s="75"/>
      <c r="DYN181" s="13"/>
      <c r="DYO181" s="56"/>
      <c r="DYP181" s="74" t="s">
        <v>63</v>
      </c>
      <c r="DYQ181" s="75"/>
      <c r="DYR181" s="13"/>
      <c r="DYS181" s="56"/>
      <c r="DYT181" s="74" t="s">
        <v>63</v>
      </c>
      <c r="DYU181" s="75"/>
      <c r="DYV181" s="13"/>
      <c r="DYW181" s="56"/>
      <c r="DYX181" s="74" t="s">
        <v>63</v>
      </c>
      <c r="DYY181" s="75"/>
      <c r="DYZ181" s="13"/>
      <c r="DZA181" s="56"/>
      <c r="DZB181" s="74" t="s">
        <v>63</v>
      </c>
      <c r="DZC181" s="75"/>
      <c r="DZD181" s="13"/>
      <c r="DZE181" s="56"/>
      <c r="DZF181" s="74" t="s">
        <v>63</v>
      </c>
      <c r="DZG181" s="75"/>
      <c r="DZH181" s="13"/>
      <c r="DZI181" s="56"/>
      <c r="DZJ181" s="74" t="s">
        <v>63</v>
      </c>
      <c r="DZK181" s="75"/>
      <c r="DZL181" s="13"/>
      <c r="DZM181" s="56"/>
      <c r="DZN181" s="74" t="s">
        <v>63</v>
      </c>
      <c r="DZO181" s="75"/>
      <c r="DZP181" s="13"/>
      <c r="DZQ181" s="56"/>
      <c r="DZR181" s="74" t="s">
        <v>63</v>
      </c>
      <c r="DZS181" s="75"/>
      <c r="DZT181" s="13"/>
      <c r="DZU181" s="56"/>
      <c r="DZV181" s="74" t="s">
        <v>63</v>
      </c>
      <c r="DZW181" s="75"/>
      <c r="DZX181" s="13"/>
      <c r="DZY181" s="56"/>
      <c r="DZZ181" s="74" t="s">
        <v>63</v>
      </c>
      <c r="EAA181" s="75"/>
      <c r="EAB181" s="13"/>
      <c r="EAC181" s="56"/>
      <c r="EAD181" s="74" t="s">
        <v>63</v>
      </c>
      <c r="EAE181" s="75"/>
      <c r="EAF181" s="13"/>
      <c r="EAG181" s="56"/>
      <c r="EAH181" s="74" t="s">
        <v>63</v>
      </c>
      <c r="EAI181" s="75"/>
      <c r="EAJ181" s="13"/>
      <c r="EAK181" s="56"/>
      <c r="EAL181" s="74" t="s">
        <v>63</v>
      </c>
      <c r="EAM181" s="75"/>
      <c r="EAN181" s="13"/>
      <c r="EAO181" s="56"/>
      <c r="EAP181" s="74" t="s">
        <v>63</v>
      </c>
      <c r="EAQ181" s="75"/>
      <c r="EAR181" s="13"/>
      <c r="EAS181" s="56"/>
      <c r="EAT181" s="74" t="s">
        <v>63</v>
      </c>
      <c r="EAU181" s="75"/>
      <c r="EAV181" s="13"/>
      <c r="EAW181" s="56"/>
      <c r="EAX181" s="74" t="s">
        <v>63</v>
      </c>
      <c r="EAY181" s="75"/>
      <c r="EAZ181" s="13"/>
      <c r="EBA181" s="56"/>
      <c r="EBB181" s="74" t="s">
        <v>63</v>
      </c>
      <c r="EBC181" s="75"/>
      <c r="EBD181" s="13"/>
      <c r="EBE181" s="56"/>
      <c r="EBF181" s="74" t="s">
        <v>63</v>
      </c>
      <c r="EBG181" s="75"/>
      <c r="EBH181" s="13"/>
      <c r="EBI181" s="56"/>
      <c r="EBJ181" s="74" t="s">
        <v>63</v>
      </c>
      <c r="EBK181" s="75"/>
      <c r="EBL181" s="13"/>
      <c r="EBM181" s="56"/>
      <c r="EBN181" s="74" t="s">
        <v>63</v>
      </c>
      <c r="EBO181" s="75"/>
      <c r="EBP181" s="13"/>
      <c r="EBQ181" s="56"/>
      <c r="EBR181" s="74" t="s">
        <v>63</v>
      </c>
      <c r="EBS181" s="75"/>
      <c r="EBT181" s="13"/>
      <c r="EBU181" s="56"/>
      <c r="EBV181" s="74" t="s">
        <v>63</v>
      </c>
      <c r="EBW181" s="75"/>
      <c r="EBX181" s="13"/>
      <c r="EBY181" s="56"/>
      <c r="EBZ181" s="74" t="s">
        <v>63</v>
      </c>
      <c r="ECA181" s="75"/>
      <c r="ECB181" s="13"/>
      <c r="ECC181" s="56"/>
      <c r="ECD181" s="74" t="s">
        <v>63</v>
      </c>
      <c r="ECE181" s="75"/>
      <c r="ECF181" s="13"/>
      <c r="ECG181" s="56"/>
      <c r="ECH181" s="74" t="s">
        <v>63</v>
      </c>
      <c r="ECI181" s="75"/>
      <c r="ECJ181" s="13"/>
      <c r="ECK181" s="56"/>
      <c r="ECL181" s="74" t="s">
        <v>63</v>
      </c>
      <c r="ECM181" s="75"/>
      <c r="ECN181" s="13"/>
      <c r="ECO181" s="56"/>
      <c r="ECP181" s="74" t="s">
        <v>63</v>
      </c>
      <c r="ECQ181" s="75"/>
      <c r="ECR181" s="13"/>
      <c r="ECS181" s="56"/>
      <c r="ECT181" s="74" t="s">
        <v>63</v>
      </c>
      <c r="ECU181" s="75"/>
      <c r="ECV181" s="13"/>
      <c r="ECW181" s="56"/>
      <c r="ECX181" s="74" t="s">
        <v>63</v>
      </c>
      <c r="ECY181" s="75"/>
      <c r="ECZ181" s="13"/>
      <c r="EDA181" s="56"/>
      <c r="EDB181" s="74" t="s">
        <v>63</v>
      </c>
      <c r="EDC181" s="75"/>
      <c r="EDD181" s="13"/>
      <c r="EDE181" s="56"/>
      <c r="EDF181" s="74" t="s">
        <v>63</v>
      </c>
      <c r="EDG181" s="75"/>
      <c r="EDH181" s="13"/>
      <c r="EDI181" s="56"/>
      <c r="EDJ181" s="74" t="s">
        <v>63</v>
      </c>
      <c r="EDK181" s="75"/>
      <c r="EDL181" s="13"/>
      <c r="EDM181" s="56"/>
      <c r="EDN181" s="74" t="s">
        <v>63</v>
      </c>
      <c r="EDO181" s="75"/>
      <c r="EDP181" s="13"/>
      <c r="EDQ181" s="56"/>
      <c r="EDR181" s="74" t="s">
        <v>63</v>
      </c>
      <c r="EDS181" s="75"/>
      <c r="EDT181" s="13"/>
      <c r="EDU181" s="56"/>
      <c r="EDV181" s="74" t="s">
        <v>63</v>
      </c>
      <c r="EDW181" s="75"/>
      <c r="EDX181" s="13"/>
      <c r="EDY181" s="56"/>
      <c r="EDZ181" s="74" t="s">
        <v>63</v>
      </c>
      <c r="EEA181" s="75"/>
      <c r="EEB181" s="13"/>
      <c r="EEC181" s="56"/>
      <c r="EED181" s="74" t="s">
        <v>63</v>
      </c>
      <c r="EEE181" s="75"/>
      <c r="EEF181" s="13"/>
      <c r="EEG181" s="56"/>
      <c r="EEH181" s="74" t="s">
        <v>63</v>
      </c>
      <c r="EEI181" s="75"/>
      <c r="EEJ181" s="13"/>
      <c r="EEK181" s="56"/>
      <c r="EEL181" s="74" t="s">
        <v>63</v>
      </c>
      <c r="EEM181" s="75"/>
      <c r="EEN181" s="13"/>
      <c r="EEO181" s="56"/>
      <c r="EEP181" s="74" t="s">
        <v>63</v>
      </c>
      <c r="EEQ181" s="75"/>
      <c r="EER181" s="13"/>
      <c r="EES181" s="56"/>
      <c r="EET181" s="74" t="s">
        <v>63</v>
      </c>
      <c r="EEU181" s="75"/>
      <c r="EEV181" s="13"/>
      <c r="EEW181" s="56"/>
      <c r="EEX181" s="74" t="s">
        <v>63</v>
      </c>
      <c r="EEY181" s="75"/>
      <c r="EEZ181" s="13"/>
      <c r="EFA181" s="56"/>
      <c r="EFB181" s="74" t="s">
        <v>63</v>
      </c>
      <c r="EFC181" s="75"/>
      <c r="EFD181" s="13"/>
      <c r="EFE181" s="56"/>
      <c r="EFF181" s="74" t="s">
        <v>63</v>
      </c>
      <c r="EFG181" s="75"/>
      <c r="EFH181" s="13"/>
      <c r="EFI181" s="56"/>
      <c r="EFJ181" s="74" t="s">
        <v>63</v>
      </c>
      <c r="EFK181" s="75"/>
      <c r="EFL181" s="13"/>
      <c r="EFM181" s="56"/>
      <c r="EFN181" s="74" t="s">
        <v>63</v>
      </c>
      <c r="EFO181" s="75"/>
      <c r="EFP181" s="13"/>
      <c r="EFQ181" s="56"/>
      <c r="EFR181" s="74" t="s">
        <v>63</v>
      </c>
      <c r="EFS181" s="75"/>
      <c r="EFT181" s="13"/>
      <c r="EFU181" s="56"/>
      <c r="EFV181" s="74" t="s">
        <v>63</v>
      </c>
      <c r="EFW181" s="75"/>
      <c r="EFX181" s="13"/>
      <c r="EFY181" s="56"/>
      <c r="EFZ181" s="74" t="s">
        <v>63</v>
      </c>
      <c r="EGA181" s="75"/>
      <c r="EGB181" s="13"/>
      <c r="EGC181" s="56"/>
      <c r="EGD181" s="74" t="s">
        <v>63</v>
      </c>
      <c r="EGE181" s="75"/>
      <c r="EGF181" s="13"/>
      <c r="EGG181" s="56"/>
      <c r="EGH181" s="74" t="s">
        <v>63</v>
      </c>
      <c r="EGI181" s="75"/>
      <c r="EGJ181" s="13"/>
      <c r="EGK181" s="56"/>
      <c r="EGL181" s="74" t="s">
        <v>63</v>
      </c>
      <c r="EGM181" s="75"/>
      <c r="EGN181" s="13"/>
      <c r="EGO181" s="56"/>
      <c r="EGP181" s="74" t="s">
        <v>63</v>
      </c>
      <c r="EGQ181" s="75"/>
      <c r="EGR181" s="13"/>
      <c r="EGS181" s="56"/>
      <c r="EGT181" s="74" t="s">
        <v>63</v>
      </c>
      <c r="EGU181" s="75"/>
      <c r="EGV181" s="13"/>
      <c r="EGW181" s="56"/>
      <c r="EGX181" s="74" t="s">
        <v>63</v>
      </c>
      <c r="EGY181" s="75"/>
      <c r="EGZ181" s="13"/>
      <c r="EHA181" s="56"/>
      <c r="EHB181" s="74" t="s">
        <v>63</v>
      </c>
      <c r="EHC181" s="75"/>
      <c r="EHD181" s="13"/>
      <c r="EHE181" s="56"/>
      <c r="EHF181" s="74" t="s">
        <v>63</v>
      </c>
      <c r="EHG181" s="75"/>
      <c r="EHH181" s="13"/>
      <c r="EHI181" s="56"/>
      <c r="EHJ181" s="74" t="s">
        <v>63</v>
      </c>
      <c r="EHK181" s="75"/>
      <c r="EHL181" s="13"/>
      <c r="EHM181" s="56"/>
      <c r="EHN181" s="74" t="s">
        <v>63</v>
      </c>
      <c r="EHO181" s="75"/>
      <c r="EHP181" s="13"/>
      <c r="EHQ181" s="56"/>
      <c r="EHR181" s="74" t="s">
        <v>63</v>
      </c>
      <c r="EHS181" s="75"/>
      <c r="EHT181" s="13"/>
      <c r="EHU181" s="56"/>
      <c r="EHV181" s="74" t="s">
        <v>63</v>
      </c>
      <c r="EHW181" s="75"/>
      <c r="EHX181" s="13"/>
      <c r="EHY181" s="56"/>
      <c r="EHZ181" s="74" t="s">
        <v>63</v>
      </c>
      <c r="EIA181" s="75"/>
      <c r="EIB181" s="13"/>
      <c r="EIC181" s="56"/>
      <c r="EID181" s="74" t="s">
        <v>63</v>
      </c>
      <c r="EIE181" s="75"/>
      <c r="EIF181" s="13"/>
      <c r="EIG181" s="56"/>
      <c r="EIH181" s="74" t="s">
        <v>63</v>
      </c>
      <c r="EII181" s="75"/>
      <c r="EIJ181" s="13"/>
      <c r="EIK181" s="56"/>
      <c r="EIL181" s="74" t="s">
        <v>63</v>
      </c>
      <c r="EIM181" s="75"/>
      <c r="EIN181" s="13"/>
      <c r="EIO181" s="56"/>
      <c r="EIP181" s="74" t="s">
        <v>63</v>
      </c>
      <c r="EIQ181" s="75"/>
      <c r="EIR181" s="13"/>
      <c r="EIS181" s="56"/>
      <c r="EIT181" s="74" t="s">
        <v>63</v>
      </c>
      <c r="EIU181" s="75"/>
      <c r="EIV181" s="13"/>
      <c r="EIW181" s="56"/>
      <c r="EIX181" s="74" t="s">
        <v>63</v>
      </c>
      <c r="EIY181" s="75"/>
      <c r="EIZ181" s="13"/>
      <c r="EJA181" s="56"/>
      <c r="EJB181" s="74" t="s">
        <v>63</v>
      </c>
      <c r="EJC181" s="75"/>
      <c r="EJD181" s="13"/>
      <c r="EJE181" s="56"/>
      <c r="EJF181" s="74" t="s">
        <v>63</v>
      </c>
      <c r="EJG181" s="75"/>
      <c r="EJH181" s="13"/>
      <c r="EJI181" s="56"/>
      <c r="EJJ181" s="74" t="s">
        <v>63</v>
      </c>
      <c r="EJK181" s="75"/>
      <c r="EJL181" s="13"/>
      <c r="EJM181" s="56"/>
      <c r="EJN181" s="74" t="s">
        <v>63</v>
      </c>
      <c r="EJO181" s="75"/>
      <c r="EJP181" s="13"/>
      <c r="EJQ181" s="56"/>
      <c r="EJR181" s="74" t="s">
        <v>63</v>
      </c>
      <c r="EJS181" s="75"/>
      <c r="EJT181" s="13"/>
      <c r="EJU181" s="56"/>
      <c r="EJV181" s="74" t="s">
        <v>63</v>
      </c>
      <c r="EJW181" s="75"/>
      <c r="EJX181" s="13"/>
      <c r="EJY181" s="56"/>
      <c r="EJZ181" s="74" t="s">
        <v>63</v>
      </c>
      <c r="EKA181" s="75"/>
      <c r="EKB181" s="13"/>
      <c r="EKC181" s="56"/>
      <c r="EKD181" s="74" t="s">
        <v>63</v>
      </c>
      <c r="EKE181" s="75"/>
      <c r="EKF181" s="13"/>
      <c r="EKG181" s="56"/>
      <c r="EKH181" s="74" t="s">
        <v>63</v>
      </c>
      <c r="EKI181" s="75"/>
      <c r="EKJ181" s="13"/>
      <c r="EKK181" s="56"/>
      <c r="EKL181" s="74" t="s">
        <v>63</v>
      </c>
      <c r="EKM181" s="75"/>
      <c r="EKN181" s="13"/>
      <c r="EKO181" s="56"/>
      <c r="EKP181" s="74" t="s">
        <v>63</v>
      </c>
      <c r="EKQ181" s="75"/>
      <c r="EKR181" s="13"/>
      <c r="EKS181" s="56"/>
      <c r="EKT181" s="74" t="s">
        <v>63</v>
      </c>
      <c r="EKU181" s="75"/>
      <c r="EKV181" s="13"/>
      <c r="EKW181" s="56"/>
      <c r="EKX181" s="74" t="s">
        <v>63</v>
      </c>
      <c r="EKY181" s="75"/>
      <c r="EKZ181" s="13"/>
      <c r="ELA181" s="56"/>
      <c r="ELB181" s="74" t="s">
        <v>63</v>
      </c>
      <c r="ELC181" s="75"/>
      <c r="ELD181" s="13"/>
      <c r="ELE181" s="56"/>
      <c r="ELF181" s="74" t="s">
        <v>63</v>
      </c>
      <c r="ELG181" s="75"/>
      <c r="ELH181" s="13"/>
      <c r="ELI181" s="56"/>
      <c r="ELJ181" s="74" t="s">
        <v>63</v>
      </c>
      <c r="ELK181" s="75"/>
      <c r="ELL181" s="13"/>
      <c r="ELM181" s="56"/>
      <c r="ELN181" s="74" t="s">
        <v>63</v>
      </c>
      <c r="ELO181" s="75"/>
      <c r="ELP181" s="13"/>
      <c r="ELQ181" s="56"/>
      <c r="ELR181" s="74" t="s">
        <v>63</v>
      </c>
      <c r="ELS181" s="75"/>
      <c r="ELT181" s="13"/>
      <c r="ELU181" s="56"/>
      <c r="ELV181" s="74" t="s">
        <v>63</v>
      </c>
      <c r="ELW181" s="75"/>
      <c r="ELX181" s="13"/>
      <c r="ELY181" s="56"/>
      <c r="ELZ181" s="74" t="s">
        <v>63</v>
      </c>
      <c r="EMA181" s="75"/>
      <c r="EMB181" s="13"/>
      <c r="EMC181" s="56"/>
      <c r="EMD181" s="74" t="s">
        <v>63</v>
      </c>
      <c r="EME181" s="75"/>
      <c r="EMF181" s="13"/>
      <c r="EMG181" s="56"/>
      <c r="EMH181" s="74" t="s">
        <v>63</v>
      </c>
      <c r="EMI181" s="75"/>
      <c r="EMJ181" s="13"/>
      <c r="EMK181" s="56"/>
      <c r="EML181" s="74" t="s">
        <v>63</v>
      </c>
      <c r="EMM181" s="75"/>
      <c r="EMN181" s="13"/>
      <c r="EMO181" s="56"/>
      <c r="EMP181" s="74" t="s">
        <v>63</v>
      </c>
      <c r="EMQ181" s="75"/>
      <c r="EMR181" s="13"/>
      <c r="EMS181" s="56"/>
      <c r="EMT181" s="74" t="s">
        <v>63</v>
      </c>
      <c r="EMU181" s="75"/>
      <c r="EMV181" s="13"/>
      <c r="EMW181" s="56"/>
      <c r="EMX181" s="74" t="s">
        <v>63</v>
      </c>
      <c r="EMY181" s="75"/>
      <c r="EMZ181" s="13"/>
      <c r="ENA181" s="56"/>
      <c r="ENB181" s="74" t="s">
        <v>63</v>
      </c>
      <c r="ENC181" s="75"/>
      <c r="END181" s="13"/>
      <c r="ENE181" s="56"/>
      <c r="ENF181" s="74" t="s">
        <v>63</v>
      </c>
      <c r="ENG181" s="75"/>
      <c r="ENH181" s="13"/>
      <c r="ENI181" s="56"/>
      <c r="ENJ181" s="74" t="s">
        <v>63</v>
      </c>
      <c r="ENK181" s="75"/>
      <c r="ENL181" s="13"/>
      <c r="ENM181" s="56"/>
      <c r="ENN181" s="74" t="s">
        <v>63</v>
      </c>
      <c r="ENO181" s="75"/>
      <c r="ENP181" s="13"/>
      <c r="ENQ181" s="56"/>
      <c r="ENR181" s="74" t="s">
        <v>63</v>
      </c>
      <c r="ENS181" s="75"/>
      <c r="ENT181" s="13"/>
      <c r="ENU181" s="56"/>
      <c r="ENV181" s="74" t="s">
        <v>63</v>
      </c>
      <c r="ENW181" s="75"/>
      <c r="ENX181" s="13"/>
      <c r="ENY181" s="56"/>
      <c r="ENZ181" s="74" t="s">
        <v>63</v>
      </c>
      <c r="EOA181" s="75"/>
      <c r="EOB181" s="13"/>
      <c r="EOC181" s="56"/>
      <c r="EOD181" s="74" t="s">
        <v>63</v>
      </c>
      <c r="EOE181" s="75"/>
      <c r="EOF181" s="13"/>
      <c r="EOG181" s="56"/>
      <c r="EOH181" s="74" t="s">
        <v>63</v>
      </c>
      <c r="EOI181" s="75"/>
      <c r="EOJ181" s="13"/>
      <c r="EOK181" s="56"/>
      <c r="EOL181" s="74" t="s">
        <v>63</v>
      </c>
      <c r="EOM181" s="75"/>
      <c r="EON181" s="13"/>
      <c r="EOO181" s="56"/>
      <c r="EOP181" s="74" t="s">
        <v>63</v>
      </c>
      <c r="EOQ181" s="75"/>
      <c r="EOR181" s="13"/>
      <c r="EOS181" s="56"/>
      <c r="EOT181" s="74" t="s">
        <v>63</v>
      </c>
      <c r="EOU181" s="75"/>
      <c r="EOV181" s="13"/>
      <c r="EOW181" s="56"/>
      <c r="EOX181" s="74" t="s">
        <v>63</v>
      </c>
      <c r="EOY181" s="75"/>
      <c r="EOZ181" s="13"/>
      <c r="EPA181" s="56"/>
      <c r="EPB181" s="74" t="s">
        <v>63</v>
      </c>
      <c r="EPC181" s="75"/>
      <c r="EPD181" s="13"/>
      <c r="EPE181" s="56"/>
      <c r="EPF181" s="74" t="s">
        <v>63</v>
      </c>
      <c r="EPG181" s="75"/>
      <c r="EPH181" s="13"/>
      <c r="EPI181" s="56"/>
      <c r="EPJ181" s="74" t="s">
        <v>63</v>
      </c>
      <c r="EPK181" s="75"/>
      <c r="EPL181" s="13"/>
      <c r="EPM181" s="56"/>
      <c r="EPN181" s="74" t="s">
        <v>63</v>
      </c>
      <c r="EPO181" s="75"/>
      <c r="EPP181" s="13"/>
      <c r="EPQ181" s="56"/>
      <c r="EPR181" s="74" t="s">
        <v>63</v>
      </c>
      <c r="EPS181" s="75"/>
      <c r="EPT181" s="13"/>
      <c r="EPU181" s="56"/>
      <c r="EPV181" s="74" t="s">
        <v>63</v>
      </c>
      <c r="EPW181" s="75"/>
      <c r="EPX181" s="13"/>
      <c r="EPY181" s="56"/>
      <c r="EPZ181" s="74" t="s">
        <v>63</v>
      </c>
      <c r="EQA181" s="75"/>
      <c r="EQB181" s="13"/>
      <c r="EQC181" s="56"/>
      <c r="EQD181" s="74" t="s">
        <v>63</v>
      </c>
      <c r="EQE181" s="75"/>
      <c r="EQF181" s="13"/>
      <c r="EQG181" s="56"/>
      <c r="EQH181" s="74" t="s">
        <v>63</v>
      </c>
      <c r="EQI181" s="75"/>
      <c r="EQJ181" s="13"/>
      <c r="EQK181" s="56"/>
      <c r="EQL181" s="74" t="s">
        <v>63</v>
      </c>
      <c r="EQM181" s="75"/>
      <c r="EQN181" s="13"/>
      <c r="EQO181" s="56"/>
      <c r="EQP181" s="74" t="s">
        <v>63</v>
      </c>
      <c r="EQQ181" s="75"/>
      <c r="EQR181" s="13"/>
      <c r="EQS181" s="56"/>
      <c r="EQT181" s="74" t="s">
        <v>63</v>
      </c>
      <c r="EQU181" s="75"/>
      <c r="EQV181" s="13"/>
      <c r="EQW181" s="56"/>
      <c r="EQX181" s="74" t="s">
        <v>63</v>
      </c>
      <c r="EQY181" s="75"/>
      <c r="EQZ181" s="13"/>
      <c r="ERA181" s="56"/>
      <c r="ERB181" s="74" t="s">
        <v>63</v>
      </c>
      <c r="ERC181" s="75"/>
      <c r="ERD181" s="13"/>
      <c r="ERE181" s="56"/>
      <c r="ERF181" s="74" t="s">
        <v>63</v>
      </c>
      <c r="ERG181" s="75"/>
      <c r="ERH181" s="13"/>
      <c r="ERI181" s="56"/>
      <c r="ERJ181" s="74" t="s">
        <v>63</v>
      </c>
      <c r="ERK181" s="75"/>
      <c r="ERL181" s="13"/>
      <c r="ERM181" s="56"/>
      <c r="ERN181" s="74" t="s">
        <v>63</v>
      </c>
      <c r="ERO181" s="75"/>
      <c r="ERP181" s="13"/>
      <c r="ERQ181" s="56"/>
      <c r="ERR181" s="74" t="s">
        <v>63</v>
      </c>
      <c r="ERS181" s="75"/>
      <c r="ERT181" s="13"/>
      <c r="ERU181" s="56"/>
      <c r="ERV181" s="74" t="s">
        <v>63</v>
      </c>
      <c r="ERW181" s="75"/>
      <c r="ERX181" s="13"/>
      <c r="ERY181" s="56"/>
      <c r="ERZ181" s="74" t="s">
        <v>63</v>
      </c>
      <c r="ESA181" s="75"/>
      <c r="ESB181" s="13"/>
      <c r="ESC181" s="56"/>
      <c r="ESD181" s="74" t="s">
        <v>63</v>
      </c>
      <c r="ESE181" s="75"/>
      <c r="ESF181" s="13"/>
      <c r="ESG181" s="56"/>
      <c r="ESH181" s="74" t="s">
        <v>63</v>
      </c>
      <c r="ESI181" s="75"/>
      <c r="ESJ181" s="13"/>
      <c r="ESK181" s="56"/>
      <c r="ESL181" s="74" t="s">
        <v>63</v>
      </c>
      <c r="ESM181" s="75"/>
      <c r="ESN181" s="13"/>
      <c r="ESO181" s="56"/>
      <c r="ESP181" s="74" t="s">
        <v>63</v>
      </c>
      <c r="ESQ181" s="75"/>
      <c r="ESR181" s="13"/>
      <c r="ESS181" s="56"/>
      <c r="EST181" s="74" t="s">
        <v>63</v>
      </c>
      <c r="ESU181" s="75"/>
      <c r="ESV181" s="13"/>
      <c r="ESW181" s="56"/>
      <c r="ESX181" s="74" t="s">
        <v>63</v>
      </c>
      <c r="ESY181" s="75"/>
      <c r="ESZ181" s="13"/>
      <c r="ETA181" s="56"/>
      <c r="ETB181" s="74" t="s">
        <v>63</v>
      </c>
      <c r="ETC181" s="75"/>
      <c r="ETD181" s="13"/>
      <c r="ETE181" s="56"/>
      <c r="ETF181" s="74" t="s">
        <v>63</v>
      </c>
      <c r="ETG181" s="75"/>
      <c r="ETH181" s="13"/>
      <c r="ETI181" s="56"/>
      <c r="ETJ181" s="74" t="s">
        <v>63</v>
      </c>
      <c r="ETK181" s="75"/>
      <c r="ETL181" s="13"/>
      <c r="ETM181" s="56"/>
      <c r="ETN181" s="74" t="s">
        <v>63</v>
      </c>
      <c r="ETO181" s="75"/>
      <c r="ETP181" s="13"/>
      <c r="ETQ181" s="56"/>
      <c r="ETR181" s="74" t="s">
        <v>63</v>
      </c>
      <c r="ETS181" s="75"/>
      <c r="ETT181" s="13"/>
      <c r="ETU181" s="56"/>
      <c r="ETV181" s="74" t="s">
        <v>63</v>
      </c>
      <c r="ETW181" s="75"/>
      <c r="ETX181" s="13"/>
      <c r="ETY181" s="56"/>
      <c r="ETZ181" s="74" t="s">
        <v>63</v>
      </c>
      <c r="EUA181" s="75"/>
      <c r="EUB181" s="13"/>
      <c r="EUC181" s="56"/>
      <c r="EUD181" s="74" t="s">
        <v>63</v>
      </c>
      <c r="EUE181" s="75"/>
      <c r="EUF181" s="13"/>
      <c r="EUG181" s="56"/>
      <c r="EUH181" s="74" t="s">
        <v>63</v>
      </c>
      <c r="EUI181" s="75"/>
      <c r="EUJ181" s="13"/>
      <c r="EUK181" s="56"/>
      <c r="EUL181" s="74" t="s">
        <v>63</v>
      </c>
      <c r="EUM181" s="75"/>
      <c r="EUN181" s="13"/>
      <c r="EUO181" s="56"/>
      <c r="EUP181" s="74" t="s">
        <v>63</v>
      </c>
      <c r="EUQ181" s="75"/>
      <c r="EUR181" s="13"/>
      <c r="EUS181" s="56"/>
      <c r="EUT181" s="74" t="s">
        <v>63</v>
      </c>
      <c r="EUU181" s="75"/>
      <c r="EUV181" s="13"/>
      <c r="EUW181" s="56"/>
      <c r="EUX181" s="74" t="s">
        <v>63</v>
      </c>
      <c r="EUY181" s="75"/>
      <c r="EUZ181" s="13"/>
      <c r="EVA181" s="56"/>
      <c r="EVB181" s="74" t="s">
        <v>63</v>
      </c>
      <c r="EVC181" s="75"/>
      <c r="EVD181" s="13"/>
      <c r="EVE181" s="56"/>
      <c r="EVF181" s="74" t="s">
        <v>63</v>
      </c>
      <c r="EVG181" s="75"/>
      <c r="EVH181" s="13"/>
      <c r="EVI181" s="56"/>
      <c r="EVJ181" s="74" t="s">
        <v>63</v>
      </c>
      <c r="EVK181" s="75"/>
      <c r="EVL181" s="13"/>
      <c r="EVM181" s="56"/>
      <c r="EVN181" s="74" t="s">
        <v>63</v>
      </c>
      <c r="EVO181" s="75"/>
      <c r="EVP181" s="13"/>
      <c r="EVQ181" s="56"/>
      <c r="EVR181" s="74" t="s">
        <v>63</v>
      </c>
      <c r="EVS181" s="75"/>
      <c r="EVT181" s="13"/>
      <c r="EVU181" s="56"/>
      <c r="EVV181" s="74" t="s">
        <v>63</v>
      </c>
      <c r="EVW181" s="75"/>
      <c r="EVX181" s="13"/>
      <c r="EVY181" s="56"/>
      <c r="EVZ181" s="74" t="s">
        <v>63</v>
      </c>
      <c r="EWA181" s="75"/>
      <c r="EWB181" s="13"/>
      <c r="EWC181" s="56"/>
      <c r="EWD181" s="74" t="s">
        <v>63</v>
      </c>
      <c r="EWE181" s="75"/>
      <c r="EWF181" s="13"/>
      <c r="EWG181" s="56"/>
      <c r="EWH181" s="74" t="s">
        <v>63</v>
      </c>
      <c r="EWI181" s="75"/>
      <c r="EWJ181" s="13"/>
      <c r="EWK181" s="56"/>
      <c r="EWL181" s="74" t="s">
        <v>63</v>
      </c>
      <c r="EWM181" s="75"/>
      <c r="EWN181" s="13"/>
      <c r="EWO181" s="56"/>
      <c r="EWP181" s="74" t="s">
        <v>63</v>
      </c>
      <c r="EWQ181" s="75"/>
      <c r="EWR181" s="13"/>
      <c r="EWS181" s="56"/>
      <c r="EWT181" s="74" t="s">
        <v>63</v>
      </c>
      <c r="EWU181" s="75"/>
      <c r="EWV181" s="13"/>
      <c r="EWW181" s="56"/>
      <c r="EWX181" s="74" t="s">
        <v>63</v>
      </c>
      <c r="EWY181" s="75"/>
      <c r="EWZ181" s="13"/>
      <c r="EXA181" s="56"/>
      <c r="EXB181" s="74" t="s">
        <v>63</v>
      </c>
      <c r="EXC181" s="75"/>
      <c r="EXD181" s="13"/>
      <c r="EXE181" s="56"/>
      <c r="EXF181" s="74" t="s">
        <v>63</v>
      </c>
      <c r="EXG181" s="75"/>
      <c r="EXH181" s="13"/>
      <c r="EXI181" s="56"/>
      <c r="EXJ181" s="74" t="s">
        <v>63</v>
      </c>
      <c r="EXK181" s="75"/>
      <c r="EXL181" s="13"/>
      <c r="EXM181" s="56"/>
      <c r="EXN181" s="74" t="s">
        <v>63</v>
      </c>
      <c r="EXO181" s="75"/>
      <c r="EXP181" s="13"/>
      <c r="EXQ181" s="56"/>
      <c r="EXR181" s="74" t="s">
        <v>63</v>
      </c>
      <c r="EXS181" s="75"/>
      <c r="EXT181" s="13"/>
      <c r="EXU181" s="56"/>
      <c r="EXV181" s="74" t="s">
        <v>63</v>
      </c>
      <c r="EXW181" s="75"/>
      <c r="EXX181" s="13"/>
      <c r="EXY181" s="56"/>
      <c r="EXZ181" s="74" t="s">
        <v>63</v>
      </c>
      <c r="EYA181" s="75"/>
      <c r="EYB181" s="13"/>
      <c r="EYC181" s="56"/>
      <c r="EYD181" s="74" t="s">
        <v>63</v>
      </c>
      <c r="EYE181" s="75"/>
      <c r="EYF181" s="13"/>
      <c r="EYG181" s="56"/>
      <c r="EYH181" s="74" t="s">
        <v>63</v>
      </c>
      <c r="EYI181" s="75"/>
      <c r="EYJ181" s="13"/>
      <c r="EYK181" s="56"/>
      <c r="EYL181" s="74" t="s">
        <v>63</v>
      </c>
      <c r="EYM181" s="75"/>
      <c r="EYN181" s="13"/>
      <c r="EYO181" s="56"/>
      <c r="EYP181" s="74" t="s">
        <v>63</v>
      </c>
      <c r="EYQ181" s="75"/>
      <c r="EYR181" s="13"/>
      <c r="EYS181" s="56"/>
      <c r="EYT181" s="74" t="s">
        <v>63</v>
      </c>
      <c r="EYU181" s="75"/>
      <c r="EYV181" s="13"/>
      <c r="EYW181" s="56"/>
      <c r="EYX181" s="74" t="s">
        <v>63</v>
      </c>
      <c r="EYY181" s="75"/>
      <c r="EYZ181" s="13"/>
      <c r="EZA181" s="56"/>
      <c r="EZB181" s="74" t="s">
        <v>63</v>
      </c>
      <c r="EZC181" s="75"/>
      <c r="EZD181" s="13"/>
      <c r="EZE181" s="56"/>
      <c r="EZF181" s="74" t="s">
        <v>63</v>
      </c>
      <c r="EZG181" s="75"/>
      <c r="EZH181" s="13"/>
      <c r="EZI181" s="56"/>
      <c r="EZJ181" s="74" t="s">
        <v>63</v>
      </c>
      <c r="EZK181" s="75"/>
      <c r="EZL181" s="13"/>
      <c r="EZM181" s="56"/>
      <c r="EZN181" s="74" t="s">
        <v>63</v>
      </c>
      <c r="EZO181" s="75"/>
      <c r="EZP181" s="13"/>
      <c r="EZQ181" s="56"/>
      <c r="EZR181" s="74" t="s">
        <v>63</v>
      </c>
      <c r="EZS181" s="75"/>
      <c r="EZT181" s="13"/>
      <c r="EZU181" s="56"/>
      <c r="EZV181" s="74" t="s">
        <v>63</v>
      </c>
      <c r="EZW181" s="75"/>
      <c r="EZX181" s="13"/>
      <c r="EZY181" s="56"/>
      <c r="EZZ181" s="74" t="s">
        <v>63</v>
      </c>
      <c r="FAA181" s="75"/>
      <c r="FAB181" s="13"/>
      <c r="FAC181" s="56"/>
      <c r="FAD181" s="74" t="s">
        <v>63</v>
      </c>
      <c r="FAE181" s="75"/>
      <c r="FAF181" s="13"/>
      <c r="FAG181" s="56"/>
      <c r="FAH181" s="74" t="s">
        <v>63</v>
      </c>
      <c r="FAI181" s="75"/>
      <c r="FAJ181" s="13"/>
      <c r="FAK181" s="56"/>
      <c r="FAL181" s="74" t="s">
        <v>63</v>
      </c>
      <c r="FAM181" s="75"/>
      <c r="FAN181" s="13"/>
      <c r="FAO181" s="56"/>
      <c r="FAP181" s="74" t="s">
        <v>63</v>
      </c>
      <c r="FAQ181" s="75"/>
      <c r="FAR181" s="13"/>
      <c r="FAS181" s="56"/>
      <c r="FAT181" s="74" t="s">
        <v>63</v>
      </c>
      <c r="FAU181" s="75"/>
      <c r="FAV181" s="13"/>
      <c r="FAW181" s="56"/>
      <c r="FAX181" s="74" t="s">
        <v>63</v>
      </c>
      <c r="FAY181" s="75"/>
      <c r="FAZ181" s="13"/>
      <c r="FBA181" s="56"/>
      <c r="FBB181" s="74" t="s">
        <v>63</v>
      </c>
      <c r="FBC181" s="75"/>
      <c r="FBD181" s="13"/>
      <c r="FBE181" s="56"/>
      <c r="FBF181" s="74" t="s">
        <v>63</v>
      </c>
      <c r="FBG181" s="75"/>
      <c r="FBH181" s="13"/>
      <c r="FBI181" s="56"/>
      <c r="FBJ181" s="74" t="s">
        <v>63</v>
      </c>
      <c r="FBK181" s="75"/>
      <c r="FBL181" s="13"/>
      <c r="FBM181" s="56"/>
      <c r="FBN181" s="74" t="s">
        <v>63</v>
      </c>
      <c r="FBO181" s="75"/>
      <c r="FBP181" s="13"/>
      <c r="FBQ181" s="56"/>
      <c r="FBR181" s="74" t="s">
        <v>63</v>
      </c>
      <c r="FBS181" s="75"/>
      <c r="FBT181" s="13"/>
      <c r="FBU181" s="56"/>
      <c r="FBV181" s="74" t="s">
        <v>63</v>
      </c>
      <c r="FBW181" s="75"/>
      <c r="FBX181" s="13"/>
      <c r="FBY181" s="56"/>
      <c r="FBZ181" s="74" t="s">
        <v>63</v>
      </c>
      <c r="FCA181" s="75"/>
      <c r="FCB181" s="13"/>
      <c r="FCC181" s="56"/>
      <c r="FCD181" s="74" t="s">
        <v>63</v>
      </c>
      <c r="FCE181" s="75"/>
      <c r="FCF181" s="13"/>
      <c r="FCG181" s="56"/>
      <c r="FCH181" s="74" t="s">
        <v>63</v>
      </c>
      <c r="FCI181" s="75"/>
      <c r="FCJ181" s="13"/>
      <c r="FCK181" s="56"/>
      <c r="FCL181" s="74" t="s">
        <v>63</v>
      </c>
      <c r="FCM181" s="75"/>
      <c r="FCN181" s="13"/>
      <c r="FCO181" s="56"/>
      <c r="FCP181" s="74" t="s">
        <v>63</v>
      </c>
      <c r="FCQ181" s="75"/>
      <c r="FCR181" s="13"/>
      <c r="FCS181" s="56"/>
      <c r="FCT181" s="74" t="s">
        <v>63</v>
      </c>
      <c r="FCU181" s="75"/>
      <c r="FCV181" s="13"/>
      <c r="FCW181" s="56"/>
      <c r="FCX181" s="74" t="s">
        <v>63</v>
      </c>
      <c r="FCY181" s="75"/>
      <c r="FCZ181" s="13"/>
      <c r="FDA181" s="56"/>
      <c r="FDB181" s="74" t="s">
        <v>63</v>
      </c>
      <c r="FDC181" s="75"/>
      <c r="FDD181" s="13"/>
      <c r="FDE181" s="56"/>
      <c r="FDF181" s="74" t="s">
        <v>63</v>
      </c>
      <c r="FDG181" s="75"/>
      <c r="FDH181" s="13"/>
      <c r="FDI181" s="56"/>
      <c r="FDJ181" s="74" t="s">
        <v>63</v>
      </c>
      <c r="FDK181" s="75"/>
      <c r="FDL181" s="13"/>
      <c r="FDM181" s="56"/>
      <c r="FDN181" s="74" t="s">
        <v>63</v>
      </c>
      <c r="FDO181" s="75"/>
      <c r="FDP181" s="13"/>
      <c r="FDQ181" s="56"/>
      <c r="FDR181" s="74" t="s">
        <v>63</v>
      </c>
      <c r="FDS181" s="75"/>
      <c r="FDT181" s="13"/>
      <c r="FDU181" s="56"/>
      <c r="FDV181" s="74" t="s">
        <v>63</v>
      </c>
      <c r="FDW181" s="75"/>
      <c r="FDX181" s="13"/>
      <c r="FDY181" s="56"/>
      <c r="FDZ181" s="74" t="s">
        <v>63</v>
      </c>
      <c r="FEA181" s="75"/>
      <c r="FEB181" s="13"/>
      <c r="FEC181" s="56"/>
      <c r="FED181" s="74" t="s">
        <v>63</v>
      </c>
      <c r="FEE181" s="75"/>
      <c r="FEF181" s="13"/>
      <c r="FEG181" s="56"/>
      <c r="FEH181" s="74" t="s">
        <v>63</v>
      </c>
      <c r="FEI181" s="75"/>
      <c r="FEJ181" s="13"/>
      <c r="FEK181" s="56"/>
      <c r="FEL181" s="74" t="s">
        <v>63</v>
      </c>
      <c r="FEM181" s="75"/>
      <c r="FEN181" s="13"/>
      <c r="FEO181" s="56"/>
      <c r="FEP181" s="74" t="s">
        <v>63</v>
      </c>
      <c r="FEQ181" s="75"/>
      <c r="FER181" s="13"/>
      <c r="FES181" s="56"/>
      <c r="FET181" s="74" t="s">
        <v>63</v>
      </c>
      <c r="FEU181" s="75"/>
      <c r="FEV181" s="13"/>
      <c r="FEW181" s="56"/>
      <c r="FEX181" s="74" t="s">
        <v>63</v>
      </c>
      <c r="FEY181" s="75"/>
      <c r="FEZ181" s="13"/>
      <c r="FFA181" s="56"/>
      <c r="FFB181" s="74" t="s">
        <v>63</v>
      </c>
      <c r="FFC181" s="75"/>
      <c r="FFD181" s="13"/>
      <c r="FFE181" s="56"/>
      <c r="FFF181" s="74" t="s">
        <v>63</v>
      </c>
      <c r="FFG181" s="75"/>
      <c r="FFH181" s="13"/>
      <c r="FFI181" s="56"/>
      <c r="FFJ181" s="74" t="s">
        <v>63</v>
      </c>
      <c r="FFK181" s="75"/>
      <c r="FFL181" s="13"/>
      <c r="FFM181" s="56"/>
      <c r="FFN181" s="74" t="s">
        <v>63</v>
      </c>
      <c r="FFO181" s="75"/>
      <c r="FFP181" s="13"/>
      <c r="FFQ181" s="56"/>
      <c r="FFR181" s="74" t="s">
        <v>63</v>
      </c>
      <c r="FFS181" s="75"/>
      <c r="FFT181" s="13"/>
      <c r="FFU181" s="56"/>
      <c r="FFV181" s="74" t="s">
        <v>63</v>
      </c>
      <c r="FFW181" s="75"/>
      <c r="FFX181" s="13"/>
      <c r="FFY181" s="56"/>
      <c r="FFZ181" s="74" t="s">
        <v>63</v>
      </c>
      <c r="FGA181" s="75"/>
      <c r="FGB181" s="13"/>
      <c r="FGC181" s="56"/>
      <c r="FGD181" s="74" t="s">
        <v>63</v>
      </c>
      <c r="FGE181" s="75"/>
      <c r="FGF181" s="13"/>
      <c r="FGG181" s="56"/>
      <c r="FGH181" s="74" t="s">
        <v>63</v>
      </c>
      <c r="FGI181" s="75"/>
      <c r="FGJ181" s="13"/>
      <c r="FGK181" s="56"/>
      <c r="FGL181" s="74" t="s">
        <v>63</v>
      </c>
      <c r="FGM181" s="75"/>
      <c r="FGN181" s="13"/>
      <c r="FGO181" s="56"/>
      <c r="FGP181" s="74" t="s">
        <v>63</v>
      </c>
      <c r="FGQ181" s="75"/>
      <c r="FGR181" s="13"/>
      <c r="FGS181" s="56"/>
      <c r="FGT181" s="74" t="s">
        <v>63</v>
      </c>
      <c r="FGU181" s="75"/>
      <c r="FGV181" s="13"/>
      <c r="FGW181" s="56"/>
      <c r="FGX181" s="74" t="s">
        <v>63</v>
      </c>
      <c r="FGY181" s="75"/>
      <c r="FGZ181" s="13"/>
      <c r="FHA181" s="56"/>
      <c r="FHB181" s="74" t="s">
        <v>63</v>
      </c>
      <c r="FHC181" s="75"/>
      <c r="FHD181" s="13"/>
      <c r="FHE181" s="56"/>
      <c r="FHF181" s="74" t="s">
        <v>63</v>
      </c>
      <c r="FHG181" s="75"/>
      <c r="FHH181" s="13"/>
      <c r="FHI181" s="56"/>
      <c r="FHJ181" s="74" t="s">
        <v>63</v>
      </c>
      <c r="FHK181" s="75"/>
      <c r="FHL181" s="13"/>
      <c r="FHM181" s="56"/>
      <c r="FHN181" s="74" t="s">
        <v>63</v>
      </c>
      <c r="FHO181" s="75"/>
      <c r="FHP181" s="13"/>
      <c r="FHQ181" s="56"/>
      <c r="FHR181" s="74" t="s">
        <v>63</v>
      </c>
      <c r="FHS181" s="75"/>
      <c r="FHT181" s="13"/>
      <c r="FHU181" s="56"/>
      <c r="FHV181" s="74" t="s">
        <v>63</v>
      </c>
      <c r="FHW181" s="75"/>
      <c r="FHX181" s="13"/>
      <c r="FHY181" s="56"/>
      <c r="FHZ181" s="74" t="s">
        <v>63</v>
      </c>
      <c r="FIA181" s="75"/>
      <c r="FIB181" s="13"/>
      <c r="FIC181" s="56"/>
      <c r="FID181" s="74" t="s">
        <v>63</v>
      </c>
      <c r="FIE181" s="75"/>
      <c r="FIF181" s="13"/>
      <c r="FIG181" s="56"/>
      <c r="FIH181" s="74" t="s">
        <v>63</v>
      </c>
      <c r="FII181" s="75"/>
      <c r="FIJ181" s="13"/>
      <c r="FIK181" s="56"/>
      <c r="FIL181" s="74" t="s">
        <v>63</v>
      </c>
      <c r="FIM181" s="75"/>
      <c r="FIN181" s="13"/>
      <c r="FIO181" s="56"/>
      <c r="FIP181" s="74" t="s">
        <v>63</v>
      </c>
      <c r="FIQ181" s="75"/>
      <c r="FIR181" s="13"/>
      <c r="FIS181" s="56"/>
      <c r="FIT181" s="74" t="s">
        <v>63</v>
      </c>
      <c r="FIU181" s="75"/>
      <c r="FIV181" s="13"/>
      <c r="FIW181" s="56"/>
      <c r="FIX181" s="74" t="s">
        <v>63</v>
      </c>
      <c r="FIY181" s="75"/>
      <c r="FIZ181" s="13"/>
      <c r="FJA181" s="56"/>
      <c r="FJB181" s="74" t="s">
        <v>63</v>
      </c>
      <c r="FJC181" s="75"/>
      <c r="FJD181" s="13"/>
      <c r="FJE181" s="56"/>
      <c r="FJF181" s="74" t="s">
        <v>63</v>
      </c>
      <c r="FJG181" s="75"/>
      <c r="FJH181" s="13"/>
      <c r="FJI181" s="56"/>
      <c r="FJJ181" s="74" t="s">
        <v>63</v>
      </c>
      <c r="FJK181" s="75"/>
      <c r="FJL181" s="13"/>
      <c r="FJM181" s="56"/>
      <c r="FJN181" s="74" t="s">
        <v>63</v>
      </c>
      <c r="FJO181" s="75"/>
      <c r="FJP181" s="13"/>
      <c r="FJQ181" s="56"/>
      <c r="FJR181" s="74" t="s">
        <v>63</v>
      </c>
      <c r="FJS181" s="75"/>
      <c r="FJT181" s="13"/>
      <c r="FJU181" s="56"/>
      <c r="FJV181" s="74" t="s">
        <v>63</v>
      </c>
      <c r="FJW181" s="75"/>
      <c r="FJX181" s="13"/>
      <c r="FJY181" s="56"/>
      <c r="FJZ181" s="74" t="s">
        <v>63</v>
      </c>
      <c r="FKA181" s="75"/>
      <c r="FKB181" s="13"/>
      <c r="FKC181" s="56"/>
      <c r="FKD181" s="74" t="s">
        <v>63</v>
      </c>
      <c r="FKE181" s="75"/>
      <c r="FKF181" s="13"/>
      <c r="FKG181" s="56"/>
      <c r="FKH181" s="74" t="s">
        <v>63</v>
      </c>
      <c r="FKI181" s="75"/>
      <c r="FKJ181" s="13"/>
      <c r="FKK181" s="56"/>
      <c r="FKL181" s="74" t="s">
        <v>63</v>
      </c>
      <c r="FKM181" s="75"/>
      <c r="FKN181" s="13"/>
      <c r="FKO181" s="56"/>
      <c r="FKP181" s="74" t="s">
        <v>63</v>
      </c>
      <c r="FKQ181" s="75"/>
      <c r="FKR181" s="13"/>
      <c r="FKS181" s="56"/>
      <c r="FKT181" s="74" t="s">
        <v>63</v>
      </c>
      <c r="FKU181" s="75"/>
      <c r="FKV181" s="13"/>
      <c r="FKW181" s="56"/>
      <c r="FKX181" s="74" t="s">
        <v>63</v>
      </c>
      <c r="FKY181" s="75"/>
      <c r="FKZ181" s="13"/>
      <c r="FLA181" s="56"/>
      <c r="FLB181" s="74" t="s">
        <v>63</v>
      </c>
      <c r="FLC181" s="75"/>
      <c r="FLD181" s="13"/>
      <c r="FLE181" s="56"/>
      <c r="FLF181" s="74" t="s">
        <v>63</v>
      </c>
      <c r="FLG181" s="75"/>
      <c r="FLH181" s="13"/>
      <c r="FLI181" s="56"/>
      <c r="FLJ181" s="74" t="s">
        <v>63</v>
      </c>
      <c r="FLK181" s="75"/>
      <c r="FLL181" s="13"/>
      <c r="FLM181" s="56"/>
      <c r="FLN181" s="74" t="s">
        <v>63</v>
      </c>
      <c r="FLO181" s="75"/>
      <c r="FLP181" s="13"/>
      <c r="FLQ181" s="56"/>
      <c r="FLR181" s="74" t="s">
        <v>63</v>
      </c>
      <c r="FLS181" s="75"/>
      <c r="FLT181" s="13"/>
      <c r="FLU181" s="56"/>
      <c r="FLV181" s="74" t="s">
        <v>63</v>
      </c>
      <c r="FLW181" s="75"/>
      <c r="FLX181" s="13"/>
      <c r="FLY181" s="56"/>
      <c r="FLZ181" s="74" t="s">
        <v>63</v>
      </c>
      <c r="FMA181" s="75"/>
      <c r="FMB181" s="13"/>
      <c r="FMC181" s="56"/>
      <c r="FMD181" s="74" t="s">
        <v>63</v>
      </c>
      <c r="FME181" s="75"/>
      <c r="FMF181" s="13"/>
      <c r="FMG181" s="56"/>
      <c r="FMH181" s="74" t="s">
        <v>63</v>
      </c>
      <c r="FMI181" s="75"/>
      <c r="FMJ181" s="13"/>
      <c r="FMK181" s="56"/>
      <c r="FML181" s="74" t="s">
        <v>63</v>
      </c>
      <c r="FMM181" s="75"/>
      <c r="FMN181" s="13"/>
      <c r="FMO181" s="56"/>
      <c r="FMP181" s="74" t="s">
        <v>63</v>
      </c>
      <c r="FMQ181" s="75"/>
      <c r="FMR181" s="13"/>
      <c r="FMS181" s="56"/>
      <c r="FMT181" s="74" t="s">
        <v>63</v>
      </c>
      <c r="FMU181" s="75"/>
      <c r="FMV181" s="13"/>
      <c r="FMW181" s="56"/>
      <c r="FMX181" s="74" t="s">
        <v>63</v>
      </c>
      <c r="FMY181" s="75"/>
      <c r="FMZ181" s="13"/>
      <c r="FNA181" s="56"/>
      <c r="FNB181" s="74" t="s">
        <v>63</v>
      </c>
      <c r="FNC181" s="75"/>
      <c r="FND181" s="13"/>
      <c r="FNE181" s="56"/>
      <c r="FNF181" s="74" t="s">
        <v>63</v>
      </c>
      <c r="FNG181" s="75"/>
      <c r="FNH181" s="13"/>
      <c r="FNI181" s="56"/>
      <c r="FNJ181" s="74" t="s">
        <v>63</v>
      </c>
      <c r="FNK181" s="75"/>
      <c r="FNL181" s="13"/>
      <c r="FNM181" s="56"/>
      <c r="FNN181" s="74" t="s">
        <v>63</v>
      </c>
      <c r="FNO181" s="75"/>
      <c r="FNP181" s="13"/>
      <c r="FNQ181" s="56"/>
      <c r="FNR181" s="74" t="s">
        <v>63</v>
      </c>
      <c r="FNS181" s="75"/>
      <c r="FNT181" s="13"/>
      <c r="FNU181" s="56"/>
      <c r="FNV181" s="74" t="s">
        <v>63</v>
      </c>
      <c r="FNW181" s="75"/>
      <c r="FNX181" s="13"/>
      <c r="FNY181" s="56"/>
      <c r="FNZ181" s="74" t="s">
        <v>63</v>
      </c>
      <c r="FOA181" s="75"/>
      <c r="FOB181" s="13"/>
      <c r="FOC181" s="56"/>
      <c r="FOD181" s="74" t="s">
        <v>63</v>
      </c>
      <c r="FOE181" s="75"/>
      <c r="FOF181" s="13"/>
      <c r="FOG181" s="56"/>
      <c r="FOH181" s="74" t="s">
        <v>63</v>
      </c>
      <c r="FOI181" s="75"/>
      <c r="FOJ181" s="13"/>
      <c r="FOK181" s="56"/>
      <c r="FOL181" s="74" t="s">
        <v>63</v>
      </c>
      <c r="FOM181" s="75"/>
      <c r="FON181" s="13"/>
      <c r="FOO181" s="56"/>
      <c r="FOP181" s="74" t="s">
        <v>63</v>
      </c>
      <c r="FOQ181" s="75"/>
      <c r="FOR181" s="13"/>
      <c r="FOS181" s="56"/>
      <c r="FOT181" s="74" t="s">
        <v>63</v>
      </c>
      <c r="FOU181" s="75"/>
      <c r="FOV181" s="13"/>
      <c r="FOW181" s="56"/>
      <c r="FOX181" s="74" t="s">
        <v>63</v>
      </c>
      <c r="FOY181" s="75"/>
      <c r="FOZ181" s="13"/>
      <c r="FPA181" s="56"/>
      <c r="FPB181" s="74" t="s">
        <v>63</v>
      </c>
      <c r="FPC181" s="75"/>
      <c r="FPD181" s="13"/>
      <c r="FPE181" s="56"/>
      <c r="FPF181" s="74" t="s">
        <v>63</v>
      </c>
      <c r="FPG181" s="75"/>
      <c r="FPH181" s="13"/>
      <c r="FPI181" s="56"/>
      <c r="FPJ181" s="74" t="s">
        <v>63</v>
      </c>
      <c r="FPK181" s="75"/>
      <c r="FPL181" s="13"/>
      <c r="FPM181" s="56"/>
      <c r="FPN181" s="74" t="s">
        <v>63</v>
      </c>
      <c r="FPO181" s="75"/>
      <c r="FPP181" s="13"/>
      <c r="FPQ181" s="56"/>
      <c r="FPR181" s="74" t="s">
        <v>63</v>
      </c>
      <c r="FPS181" s="75"/>
      <c r="FPT181" s="13"/>
      <c r="FPU181" s="56"/>
      <c r="FPV181" s="74" t="s">
        <v>63</v>
      </c>
      <c r="FPW181" s="75"/>
      <c r="FPX181" s="13"/>
      <c r="FPY181" s="56"/>
      <c r="FPZ181" s="74" t="s">
        <v>63</v>
      </c>
      <c r="FQA181" s="75"/>
      <c r="FQB181" s="13"/>
      <c r="FQC181" s="56"/>
      <c r="FQD181" s="74" t="s">
        <v>63</v>
      </c>
      <c r="FQE181" s="75"/>
      <c r="FQF181" s="13"/>
      <c r="FQG181" s="56"/>
      <c r="FQH181" s="74" t="s">
        <v>63</v>
      </c>
      <c r="FQI181" s="75"/>
      <c r="FQJ181" s="13"/>
      <c r="FQK181" s="56"/>
      <c r="FQL181" s="74" t="s">
        <v>63</v>
      </c>
      <c r="FQM181" s="75"/>
      <c r="FQN181" s="13"/>
      <c r="FQO181" s="56"/>
      <c r="FQP181" s="74" t="s">
        <v>63</v>
      </c>
      <c r="FQQ181" s="75"/>
      <c r="FQR181" s="13"/>
      <c r="FQS181" s="56"/>
      <c r="FQT181" s="74" t="s">
        <v>63</v>
      </c>
      <c r="FQU181" s="75"/>
      <c r="FQV181" s="13"/>
      <c r="FQW181" s="56"/>
      <c r="FQX181" s="74" t="s">
        <v>63</v>
      </c>
      <c r="FQY181" s="75"/>
      <c r="FQZ181" s="13"/>
      <c r="FRA181" s="56"/>
      <c r="FRB181" s="74" t="s">
        <v>63</v>
      </c>
      <c r="FRC181" s="75"/>
      <c r="FRD181" s="13"/>
      <c r="FRE181" s="56"/>
      <c r="FRF181" s="74" t="s">
        <v>63</v>
      </c>
      <c r="FRG181" s="75"/>
      <c r="FRH181" s="13"/>
      <c r="FRI181" s="56"/>
      <c r="FRJ181" s="74" t="s">
        <v>63</v>
      </c>
      <c r="FRK181" s="75"/>
      <c r="FRL181" s="13"/>
      <c r="FRM181" s="56"/>
      <c r="FRN181" s="74" t="s">
        <v>63</v>
      </c>
      <c r="FRO181" s="75"/>
      <c r="FRP181" s="13"/>
      <c r="FRQ181" s="56"/>
      <c r="FRR181" s="74" t="s">
        <v>63</v>
      </c>
      <c r="FRS181" s="75"/>
      <c r="FRT181" s="13"/>
      <c r="FRU181" s="56"/>
      <c r="FRV181" s="74" t="s">
        <v>63</v>
      </c>
      <c r="FRW181" s="75"/>
      <c r="FRX181" s="13"/>
      <c r="FRY181" s="56"/>
      <c r="FRZ181" s="74" t="s">
        <v>63</v>
      </c>
      <c r="FSA181" s="75"/>
      <c r="FSB181" s="13"/>
      <c r="FSC181" s="56"/>
      <c r="FSD181" s="74" t="s">
        <v>63</v>
      </c>
      <c r="FSE181" s="75"/>
      <c r="FSF181" s="13"/>
      <c r="FSG181" s="56"/>
      <c r="FSH181" s="74" t="s">
        <v>63</v>
      </c>
      <c r="FSI181" s="75"/>
      <c r="FSJ181" s="13"/>
      <c r="FSK181" s="56"/>
      <c r="FSL181" s="74" t="s">
        <v>63</v>
      </c>
      <c r="FSM181" s="75"/>
      <c r="FSN181" s="13"/>
      <c r="FSO181" s="56"/>
      <c r="FSP181" s="74" t="s">
        <v>63</v>
      </c>
      <c r="FSQ181" s="75"/>
      <c r="FSR181" s="13"/>
      <c r="FSS181" s="56"/>
      <c r="FST181" s="74" t="s">
        <v>63</v>
      </c>
      <c r="FSU181" s="75"/>
      <c r="FSV181" s="13"/>
      <c r="FSW181" s="56"/>
      <c r="FSX181" s="74" t="s">
        <v>63</v>
      </c>
      <c r="FSY181" s="75"/>
      <c r="FSZ181" s="13"/>
      <c r="FTA181" s="56"/>
      <c r="FTB181" s="74" t="s">
        <v>63</v>
      </c>
      <c r="FTC181" s="75"/>
      <c r="FTD181" s="13"/>
      <c r="FTE181" s="56"/>
      <c r="FTF181" s="74" t="s">
        <v>63</v>
      </c>
      <c r="FTG181" s="75"/>
      <c r="FTH181" s="13"/>
      <c r="FTI181" s="56"/>
      <c r="FTJ181" s="74" t="s">
        <v>63</v>
      </c>
      <c r="FTK181" s="75"/>
      <c r="FTL181" s="13"/>
      <c r="FTM181" s="56"/>
      <c r="FTN181" s="74" t="s">
        <v>63</v>
      </c>
      <c r="FTO181" s="75"/>
      <c r="FTP181" s="13"/>
      <c r="FTQ181" s="56"/>
      <c r="FTR181" s="74" t="s">
        <v>63</v>
      </c>
      <c r="FTS181" s="75"/>
      <c r="FTT181" s="13"/>
      <c r="FTU181" s="56"/>
      <c r="FTV181" s="74" t="s">
        <v>63</v>
      </c>
      <c r="FTW181" s="75"/>
      <c r="FTX181" s="13"/>
      <c r="FTY181" s="56"/>
      <c r="FTZ181" s="74" t="s">
        <v>63</v>
      </c>
      <c r="FUA181" s="75"/>
      <c r="FUB181" s="13"/>
      <c r="FUC181" s="56"/>
      <c r="FUD181" s="74" t="s">
        <v>63</v>
      </c>
      <c r="FUE181" s="75"/>
      <c r="FUF181" s="13"/>
      <c r="FUG181" s="56"/>
      <c r="FUH181" s="74" t="s">
        <v>63</v>
      </c>
      <c r="FUI181" s="75"/>
      <c r="FUJ181" s="13"/>
      <c r="FUK181" s="56"/>
      <c r="FUL181" s="74" t="s">
        <v>63</v>
      </c>
      <c r="FUM181" s="75"/>
      <c r="FUN181" s="13"/>
      <c r="FUO181" s="56"/>
      <c r="FUP181" s="74" t="s">
        <v>63</v>
      </c>
      <c r="FUQ181" s="75"/>
      <c r="FUR181" s="13"/>
      <c r="FUS181" s="56"/>
      <c r="FUT181" s="74" t="s">
        <v>63</v>
      </c>
      <c r="FUU181" s="75"/>
      <c r="FUV181" s="13"/>
      <c r="FUW181" s="56"/>
      <c r="FUX181" s="74" t="s">
        <v>63</v>
      </c>
      <c r="FUY181" s="75"/>
      <c r="FUZ181" s="13"/>
      <c r="FVA181" s="56"/>
      <c r="FVB181" s="74" t="s">
        <v>63</v>
      </c>
      <c r="FVC181" s="75"/>
      <c r="FVD181" s="13"/>
      <c r="FVE181" s="56"/>
      <c r="FVF181" s="74" t="s">
        <v>63</v>
      </c>
      <c r="FVG181" s="75"/>
      <c r="FVH181" s="13"/>
      <c r="FVI181" s="56"/>
      <c r="FVJ181" s="74" t="s">
        <v>63</v>
      </c>
      <c r="FVK181" s="75"/>
      <c r="FVL181" s="13"/>
      <c r="FVM181" s="56"/>
      <c r="FVN181" s="74" t="s">
        <v>63</v>
      </c>
      <c r="FVO181" s="75"/>
      <c r="FVP181" s="13"/>
      <c r="FVQ181" s="56"/>
      <c r="FVR181" s="74" t="s">
        <v>63</v>
      </c>
      <c r="FVS181" s="75"/>
      <c r="FVT181" s="13"/>
      <c r="FVU181" s="56"/>
      <c r="FVV181" s="74" t="s">
        <v>63</v>
      </c>
      <c r="FVW181" s="75"/>
      <c r="FVX181" s="13"/>
      <c r="FVY181" s="56"/>
      <c r="FVZ181" s="74" t="s">
        <v>63</v>
      </c>
      <c r="FWA181" s="75"/>
      <c r="FWB181" s="13"/>
      <c r="FWC181" s="56"/>
      <c r="FWD181" s="74" t="s">
        <v>63</v>
      </c>
      <c r="FWE181" s="75"/>
      <c r="FWF181" s="13"/>
      <c r="FWG181" s="56"/>
      <c r="FWH181" s="74" t="s">
        <v>63</v>
      </c>
      <c r="FWI181" s="75"/>
      <c r="FWJ181" s="13"/>
      <c r="FWK181" s="56"/>
      <c r="FWL181" s="74" t="s">
        <v>63</v>
      </c>
      <c r="FWM181" s="75"/>
      <c r="FWN181" s="13"/>
      <c r="FWO181" s="56"/>
      <c r="FWP181" s="74" t="s">
        <v>63</v>
      </c>
      <c r="FWQ181" s="75"/>
      <c r="FWR181" s="13"/>
      <c r="FWS181" s="56"/>
      <c r="FWT181" s="74" t="s">
        <v>63</v>
      </c>
      <c r="FWU181" s="75"/>
      <c r="FWV181" s="13"/>
      <c r="FWW181" s="56"/>
      <c r="FWX181" s="74" t="s">
        <v>63</v>
      </c>
      <c r="FWY181" s="75"/>
      <c r="FWZ181" s="13"/>
      <c r="FXA181" s="56"/>
      <c r="FXB181" s="74" t="s">
        <v>63</v>
      </c>
      <c r="FXC181" s="75"/>
      <c r="FXD181" s="13"/>
      <c r="FXE181" s="56"/>
      <c r="FXF181" s="74" t="s">
        <v>63</v>
      </c>
      <c r="FXG181" s="75"/>
      <c r="FXH181" s="13"/>
      <c r="FXI181" s="56"/>
      <c r="FXJ181" s="74" t="s">
        <v>63</v>
      </c>
      <c r="FXK181" s="75"/>
      <c r="FXL181" s="13"/>
      <c r="FXM181" s="56"/>
      <c r="FXN181" s="74" t="s">
        <v>63</v>
      </c>
      <c r="FXO181" s="75"/>
      <c r="FXP181" s="13"/>
      <c r="FXQ181" s="56"/>
      <c r="FXR181" s="74" t="s">
        <v>63</v>
      </c>
      <c r="FXS181" s="75"/>
      <c r="FXT181" s="13"/>
      <c r="FXU181" s="56"/>
      <c r="FXV181" s="74" t="s">
        <v>63</v>
      </c>
      <c r="FXW181" s="75"/>
      <c r="FXX181" s="13"/>
      <c r="FXY181" s="56"/>
      <c r="FXZ181" s="74" t="s">
        <v>63</v>
      </c>
      <c r="FYA181" s="75"/>
      <c r="FYB181" s="13"/>
      <c r="FYC181" s="56"/>
      <c r="FYD181" s="74" t="s">
        <v>63</v>
      </c>
      <c r="FYE181" s="75"/>
      <c r="FYF181" s="13"/>
      <c r="FYG181" s="56"/>
      <c r="FYH181" s="74" t="s">
        <v>63</v>
      </c>
      <c r="FYI181" s="75"/>
      <c r="FYJ181" s="13"/>
      <c r="FYK181" s="56"/>
      <c r="FYL181" s="74" t="s">
        <v>63</v>
      </c>
      <c r="FYM181" s="75"/>
      <c r="FYN181" s="13"/>
      <c r="FYO181" s="56"/>
      <c r="FYP181" s="74" t="s">
        <v>63</v>
      </c>
      <c r="FYQ181" s="75"/>
      <c r="FYR181" s="13"/>
      <c r="FYS181" s="56"/>
      <c r="FYT181" s="74" t="s">
        <v>63</v>
      </c>
      <c r="FYU181" s="75"/>
      <c r="FYV181" s="13"/>
      <c r="FYW181" s="56"/>
      <c r="FYX181" s="74" t="s">
        <v>63</v>
      </c>
      <c r="FYY181" s="75"/>
      <c r="FYZ181" s="13"/>
      <c r="FZA181" s="56"/>
      <c r="FZB181" s="74" t="s">
        <v>63</v>
      </c>
      <c r="FZC181" s="75"/>
      <c r="FZD181" s="13"/>
      <c r="FZE181" s="56"/>
      <c r="FZF181" s="74" t="s">
        <v>63</v>
      </c>
      <c r="FZG181" s="75"/>
      <c r="FZH181" s="13"/>
      <c r="FZI181" s="56"/>
      <c r="FZJ181" s="74" t="s">
        <v>63</v>
      </c>
      <c r="FZK181" s="75"/>
      <c r="FZL181" s="13"/>
      <c r="FZM181" s="56"/>
      <c r="FZN181" s="74" t="s">
        <v>63</v>
      </c>
      <c r="FZO181" s="75"/>
      <c r="FZP181" s="13"/>
      <c r="FZQ181" s="56"/>
      <c r="FZR181" s="74" t="s">
        <v>63</v>
      </c>
      <c r="FZS181" s="75"/>
      <c r="FZT181" s="13"/>
      <c r="FZU181" s="56"/>
      <c r="FZV181" s="74" t="s">
        <v>63</v>
      </c>
      <c r="FZW181" s="75"/>
      <c r="FZX181" s="13"/>
      <c r="FZY181" s="56"/>
      <c r="FZZ181" s="74" t="s">
        <v>63</v>
      </c>
      <c r="GAA181" s="75"/>
      <c r="GAB181" s="13"/>
      <c r="GAC181" s="56"/>
      <c r="GAD181" s="74" t="s">
        <v>63</v>
      </c>
      <c r="GAE181" s="75"/>
      <c r="GAF181" s="13"/>
      <c r="GAG181" s="56"/>
      <c r="GAH181" s="74" t="s">
        <v>63</v>
      </c>
      <c r="GAI181" s="75"/>
      <c r="GAJ181" s="13"/>
      <c r="GAK181" s="56"/>
      <c r="GAL181" s="74" t="s">
        <v>63</v>
      </c>
      <c r="GAM181" s="75"/>
      <c r="GAN181" s="13"/>
      <c r="GAO181" s="56"/>
      <c r="GAP181" s="74" t="s">
        <v>63</v>
      </c>
      <c r="GAQ181" s="75"/>
      <c r="GAR181" s="13"/>
      <c r="GAS181" s="56"/>
      <c r="GAT181" s="74" t="s">
        <v>63</v>
      </c>
      <c r="GAU181" s="75"/>
      <c r="GAV181" s="13"/>
      <c r="GAW181" s="56"/>
      <c r="GAX181" s="74" t="s">
        <v>63</v>
      </c>
      <c r="GAY181" s="75"/>
      <c r="GAZ181" s="13"/>
      <c r="GBA181" s="56"/>
      <c r="GBB181" s="74" t="s">
        <v>63</v>
      </c>
      <c r="GBC181" s="75"/>
      <c r="GBD181" s="13"/>
      <c r="GBE181" s="56"/>
      <c r="GBF181" s="74" t="s">
        <v>63</v>
      </c>
      <c r="GBG181" s="75"/>
      <c r="GBH181" s="13"/>
      <c r="GBI181" s="56"/>
      <c r="GBJ181" s="74" t="s">
        <v>63</v>
      </c>
      <c r="GBK181" s="75"/>
      <c r="GBL181" s="13"/>
      <c r="GBM181" s="56"/>
      <c r="GBN181" s="74" t="s">
        <v>63</v>
      </c>
      <c r="GBO181" s="75"/>
      <c r="GBP181" s="13"/>
      <c r="GBQ181" s="56"/>
      <c r="GBR181" s="74" t="s">
        <v>63</v>
      </c>
      <c r="GBS181" s="75"/>
      <c r="GBT181" s="13"/>
      <c r="GBU181" s="56"/>
      <c r="GBV181" s="74" t="s">
        <v>63</v>
      </c>
      <c r="GBW181" s="75"/>
      <c r="GBX181" s="13"/>
      <c r="GBY181" s="56"/>
      <c r="GBZ181" s="74" t="s">
        <v>63</v>
      </c>
      <c r="GCA181" s="75"/>
      <c r="GCB181" s="13"/>
      <c r="GCC181" s="56"/>
      <c r="GCD181" s="74" t="s">
        <v>63</v>
      </c>
      <c r="GCE181" s="75"/>
      <c r="GCF181" s="13"/>
      <c r="GCG181" s="56"/>
      <c r="GCH181" s="74" t="s">
        <v>63</v>
      </c>
      <c r="GCI181" s="75"/>
      <c r="GCJ181" s="13"/>
      <c r="GCK181" s="56"/>
      <c r="GCL181" s="74" t="s">
        <v>63</v>
      </c>
      <c r="GCM181" s="75"/>
      <c r="GCN181" s="13"/>
      <c r="GCO181" s="56"/>
      <c r="GCP181" s="74" t="s">
        <v>63</v>
      </c>
      <c r="GCQ181" s="75"/>
      <c r="GCR181" s="13"/>
      <c r="GCS181" s="56"/>
      <c r="GCT181" s="74" t="s">
        <v>63</v>
      </c>
      <c r="GCU181" s="75"/>
      <c r="GCV181" s="13"/>
      <c r="GCW181" s="56"/>
      <c r="GCX181" s="74" t="s">
        <v>63</v>
      </c>
      <c r="GCY181" s="75"/>
      <c r="GCZ181" s="13"/>
      <c r="GDA181" s="56"/>
      <c r="GDB181" s="74" t="s">
        <v>63</v>
      </c>
      <c r="GDC181" s="75"/>
      <c r="GDD181" s="13"/>
      <c r="GDE181" s="56"/>
      <c r="GDF181" s="74" t="s">
        <v>63</v>
      </c>
      <c r="GDG181" s="75"/>
      <c r="GDH181" s="13"/>
      <c r="GDI181" s="56"/>
      <c r="GDJ181" s="74" t="s">
        <v>63</v>
      </c>
      <c r="GDK181" s="75"/>
      <c r="GDL181" s="13"/>
      <c r="GDM181" s="56"/>
      <c r="GDN181" s="74" t="s">
        <v>63</v>
      </c>
      <c r="GDO181" s="75"/>
      <c r="GDP181" s="13"/>
      <c r="GDQ181" s="56"/>
      <c r="GDR181" s="74" t="s">
        <v>63</v>
      </c>
      <c r="GDS181" s="75"/>
      <c r="GDT181" s="13"/>
      <c r="GDU181" s="56"/>
      <c r="GDV181" s="74" t="s">
        <v>63</v>
      </c>
      <c r="GDW181" s="75"/>
      <c r="GDX181" s="13"/>
      <c r="GDY181" s="56"/>
      <c r="GDZ181" s="74" t="s">
        <v>63</v>
      </c>
      <c r="GEA181" s="75"/>
      <c r="GEB181" s="13"/>
      <c r="GEC181" s="56"/>
      <c r="GED181" s="74" t="s">
        <v>63</v>
      </c>
      <c r="GEE181" s="75"/>
      <c r="GEF181" s="13"/>
      <c r="GEG181" s="56"/>
      <c r="GEH181" s="74" t="s">
        <v>63</v>
      </c>
      <c r="GEI181" s="75"/>
      <c r="GEJ181" s="13"/>
      <c r="GEK181" s="56"/>
      <c r="GEL181" s="74" t="s">
        <v>63</v>
      </c>
      <c r="GEM181" s="75"/>
      <c r="GEN181" s="13"/>
      <c r="GEO181" s="56"/>
      <c r="GEP181" s="74" t="s">
        <v>63</v>
      </c>
      <c r="GEQ181" s="75"/>
      <c r="GER181" s="13"/>
      <c r="GES181" s="56"/>
      <c r="GET181" s="74" t="s">
        <v>63</v>
      </c>
      <c r="GEU181" s="75"/>
      <c r="GEV181" s="13"/>
      <c r="GEW181" s="56"/>
      <c r="GEX181" s="74" t="s">
        <v>63</v>
      </c>
      <c r="GEY181" s="75"/>
      <c r="GEZ181" s="13"/>
      <c r="GFA181" s="56"/>
      <c r="GFB181" s="74" t="s">
        <v>63</v>
      </c>
      <c r="GFC181" s="75"/>
      <c r="GFD181" s="13"/>
      <c r="GFE181" s="56"/>
      <c r="GFF181" s="74" t="s">
        <v>63</v>
      </c>
      <c r="GFG181" s="75"/>
      <c r="GFH181" s="13"/>
      <c r="GFI181" s="56"/>
      <c r="GFJ181" s="74" t="s">
        <v>63</v>
      </c>
      <c r="GFK181" s="75"/>
      <c r="GFL181" s="13"/>
      <c r="GFM181" s="56"/>
      <c r="GFN181" s="74" t="s">
        <v>63</v>
      </c>
      <c r="GFO181" s="75"/>
      <c r="GFP181" s="13"/>
      <c r="GFQ181" s="56"/>
      <c r="GFR181" s="74" t="s">
        <v>63</v>
      </c>
      <c r="GFS181" s="75"/>
      <c r="GFT181" s="13"/>
      <c r="GFU181" s="56"/>
      <c r="GFV181" s="74" t="s">
        <v>63</v>
      </c>
      <c r="GFW181" s="75"/>
      <c r="GFX181" s="13"/>
      <c r="GFY181" s="56"/>
      <c r="GFZ181" s="74" t="s">
        <v>63</v>
      </c>
      <c r="GGA181" s="75"/>
      <c r="GGB181" s="13"/>
      <c r="GGC181" s="56"/>
      <c r="GGD181" s="74" t="s">
        <v>63</v>
      </c>
      <c r="GGE181" s="75"/>
      <c r="GGF181" s="13"/>
      <c r="GGG181" s="56"/>
      <c r="GGH181" s="74" t="s">
        <v>63</v>
      </c>
      <c r="GGI181" s="75"/>
      <c r="GGJ181" s="13"/>
      <c r="GGK181" s="56"/>
      <c r="GGL181" s="74" t="s">
        <v>63</v>
      </c>
      <c r="GGM181" s="75"/>
      <c r="GGN181" s="13"/>
      <c r="GGO181" s="56"/>
      <c r="GGP181" s="74" t="s">
        <v>63</v>
      </c>
      <c r="GGQ181" s="75"/>
      <c r="GGR181" s="13"/>
      <c r="GGS181" s="56"/>
      <c r="GGT181" s="74" t="s">
        <v>63</v>
      </c>
      <c r="GGU181" s="75"/>
      <c r="GGV181" s="13"/>
      <c r="GGW181" s="56"/>
      <c r="GGX181" s="74" t="s">
        <v>63</v>
      </c>
      <c r="GGY181" s="75"/>
      <c r="GGZ181" s="13"/>
      <c r="GHA181" s="56"/>
      <c r="GHB181" s="74" t="s">
        <v>63</v>
      </c>
      <c r="GHC181" s="75"/>
      <c r="GHD181" s="13"/>
      <c r="GHE181" s="56"/>
      <c r="GHF181" s="74" t="s">
        <v>63</v>
      </c>
      <c r="GHG181" s="75"/>
      <c r="GHH181" s="13"/>
      <c r="GHI181" s="56"/>
      <c r="GHJ181" s="74" t="s">
        <v>63</v>
      </c>
      <c r="GHK181" s="75"/>
      <c r="GHL181" s="13"/>
      <c r="GHM181" s="56"/>
      <c r="GHN181" s="74" t="s">
        <v>63</v>
      </c>
      <c r="GHO181" s="75"/>
      <c r="GHP181" s="13"/>
      <c r="GHQ181" s="56"/>
      <c r="GHR181" s="74" t="s">
        <v>63</v>
      </c>
      <c r="GHS181" s="75"/>
      <c r="GHT181" s="13"/>
      <c r="GHU181" s="56"/>
      <c r="GHV181" s="74" t="s">
        <v>63</v>
      </c>
      <c r="GHW181" s="75"/>
      <c r="GHX181" s="13"/>
      <c r="GHY181" s="56"/>
      <c r="GHZ181" s="74" t="s">
        <v>63</v>
      </c>
      <c r="GIA181" s="75"/>
      <c r="GIB181" s="13"/>
      <c r="GIC181" s="56"/>
      <c r="GID181" s="74" t="s">
        <v>63</v>
      </c>
      <c r="GIE181" s="75"/>
      <c r="GIF181" s="13"/>
      <c r="GIG181" s="56"/>
      <c r="GIH181" s="74" t="s">
        <v>63</v>
      </c>
      <c r="GII181" s="75"/>
      <c r="GIJ181" s="13"/>
      <c r="GIK181" s="56"/>
      <c r="GIL181" s="74" t="s">
        <v>63</v>
      </c>
      <c r="GIM181" s="75"/>
      <c r="GIN181" s="13"/>
      <c r="GIO181" s="56"/>
      <c r="GIP181" s="74" t="s">
        <v>63</v>
      </c>
      <c r="GIQ181" s="75"/>
      <c r="GIR181" s="13"/>
      <c r="GIS181" s="56"/>
      <c r="GIT181" s="74" t="s">
        <v>63</v>
      </c>
      <c r="GIU181" s="75"/>
      <c r="GIV181" s="13"/>
      <c r="GIW181" s="56"/>
      <c r="GIX181" s="74" t="s">
        <v>63</v>
      </c>
      <c r="GIY181" s="75"/>
      <c r="GIZ181" s="13"/>
      <c r="GJA181" s="56"/>
      <c r="GJB181" s="74" t="s">
        <v>63</v>
      </c>
      <c r="GJC181" s="75"/>
      <c r="GJD181" s="13"/>
      <c r="GJE181" s="56"/>
      <c r="GJF181" s="74" t="s">
        <v>63</v>
      </c>
      <c r="GJG181" s="75"/>
      <c r="GJH181" s="13"/>
      <c r="GJI181" s="56"/>
      <c r="GJJ181" s="74" t="s">
        <v>63</v>
      </c>
      <c r="GJK181" s="75"/>
      <c r="GJL181" s="13"/>
      <c r="GJM181" s="56"/>
      <c r="GJN181" s="74" t="s">
        <v>63</v>
      </c>
      <c r="GJO181" s="75"/>
      <c r="GJP181" s="13"/>
      <c r="GJQ181" s="56"/>
      <c r="GJR181" s="74" t="s">
        <v>63</v>
      </c>
      <c r="GJS181" s="75"/>
      <c r="GJT181" s="13"/>
      <c r="GJU181" s="56"/>
      <c r="GJV181" s="74" t="s">
        <v>63</v>
      </c>
      <c r="GJW181" s="75"/>
      <c r="GJX181" s="13"/>
      <c r="GJY181" s="56"/>
      <c r="GJZ181" s="74" t="s">
        <v>63</v>
      </c>
      <c r="GKA181" s="75"/>
      <c r="GKB181" s="13"/>
      <c r="GKC181" s="56"/>
      <c r="GKD181" s="74" t="s">
        <v>63</v>
      </c>
      <c r="GKE181" s="75"/>
      <c r="GKF181" s="13"/>
      <c r="GKG181" s="56"/>
      <c r="GKH181" s="74" t="s">
        <v>63</v>
      </c>
      <c r="GKI181" s="75"/>
      <c r="GKJ181" s="13"/>
      <c r="GKK181" s="56"/>
      <c r="GKL181" s="74" t="s">
        <v>63</v>
      </c>
      <c r="GKM181" s="75"/>
      <c r="GKN181" s="13"/>
      <c r="GKO181" s="56"/>
      <c r="GKP181" s="74" t="s">
        <v>63</v>
      </c>
      <c r="GKQ181" s="75"/>
      <c r="GKR181" s="13"/>
      <c r="GKS181" s="56"/>
      <c r="GKT181" s="74" t="s">
        <v>63</v>
      </c>
      <c r="GKU181" s="75"/>
      <c r="GKV181" s="13"/>
      <c r="GKW181" s="56"/>
      <c r="GKX181" s="74" t="s">
        <v>63</v>
      </c>
      <c r="GKY181" s="75"/>
      <c r="GKZ181" s="13"/>
      <c r="GLA181" s="56"/>
      <c r="GLB181" s="74" t="s">
        <v>63</v>
      </c>
      <c r="GLC181" s="75"/>
      <c r="GLD181" s="13"/>
      <c r="GLE181" s="56"/>
      <c r="GLF181" s="74" t="s">
        <v>63</v>
      </c>
      <c r="GLG181" s="75"/>
      <c r="GLH181" s="13"/>
      <c r="GLI181" s="56"/>
      <c r="GLJ181" s="74" t="s">
        <v>63</v>
      </c>
      <c r="GLK181" s="75"/>
      <c r="GLL181" s="13"/>
      <c r="GLM181" s="56"/>
      <c r="GLN181" s="74" t="s">
        <v>63</v>
      </c>
      <c r="GLO181" s="75"/>
      <c r="GLP181" s="13"/>
      <c r="GLQ181" s="56"/>
      <c r="GLR181" s="74" t="s">
        <v>63</v>
      </c>
      <c r="GLS181" s="75"/>
      <c r="GLT181" s="13"/>
      <c r="GLU181" s="56"/>
      <c r="GLV181" s="74" t="s">
        <v>63</v>
      </c>
      <c r="GLW181" s="75"/>
      <c r="GLX181" s="13"/>
      <c r="GLY181" s="56"/>
      <c r="GLZ181" s="74" t="s">
        <v>63</v>
      </c>
      <c r="GMA181" s="75"/>
      <c r="GMB181" s="13"/>
      <c r="GMC181" s="56"/>
      <c r="GMD181" s="74" t="s">
        <v>63</v>
      </c>
      <c r="GME181" s="75"/>
      <c r="GMF181" s="13"/>
      <c r="GMG181" s="56"/>
      <c r="GMH181" s="74" t="s">
        <v>63</v>
      </c>
      <c r="GMI181" s="75"/>
      <c r="GMJ181" s="13"/>
      <c r="GMK181" s="56"/>
      <c r="GML181" s="74" t="s">
        <v>63</v>
      </c>
      <c r="GMM181" s="75"/>
      <c r="GMN181" s="13"/>
      <c r="GMO181" s="56"/>
      <c r="GMP181" s="74" t="s">
        <v>63</v>
      </c>
      <c r="GMQ181" s="75"/>
      <c r="GMR181" s="13"/>
      <c r="GMS181" s="56"/>
      <c r="GMT181" s="74" t="s">
        <v>63</v>
      </c>
      <c r="GMU181" s="75"/>
      <c r="GMV181" s="13"/>
      <c r="GMW181" s="56"/>
      <c r="GMX181" s="74" t="s">
        <v>63</v>
      </c>
      <c r="GMY181" s="75"/>
      <c r="GMZ181" s="13"/>
      <c r="GNA181" s="56"/>
      <c r="GNB181" s="74" t="s">
        <v>63</v>
      </c>
      <c r="GNC181" s="75"/>
      <c r="GND181" s="13"/>
      <c r="GNE181" s="56"/>
      <c r="GNF181" s="74" t="s">
        <v>63</v>
      </c>
      <c r="GNG181" s="75"/>
      <c r="GNH181" s="13"/>
      <c r="GNI181" s="56"/>
      <c r="GNJ181" s="74" t="s">
        <v>63</v>
      </c>
      <c r="GNK181" s="75"/>
      <c r="GNL181" s="13"/>
      <c r="GNM181" s="56"/>
      <c r="GNN181" s="74" t="s">
        <v>63</v>
      </c>
      <c r="GNO181" s="75"/>
      <c r="GNP181" s="13"/>
      <c r="GNQ181" s="56"/>
      <c r="GNR181" s="74" t="s">
        <v>63</v>
      </c>
      <c r="GNS181" s="75"/>
      <c r="GNT181" s="13"/>
      <c r="GNU181" s="56"/>
      <c r="GNV181" s="74" t="s">
        <v>63</v>
      </c>
      <c r="GNW181" s="75"/>
      <c r="GNX181" s="13"/>
      <c r="GNY181" s="56"/>
      <c r="GNZ181" s="74" t="s">
        <v>63</v>
      </c>
      <c r="GOA181" s="75"/>
      <c r="GOB181" s="13"/>
      <c r="GOC181" s="56"/>
      <c r="GOD181" s="74" t="s">
        <v>63</v>
      </c>
      <c r="GOE181" s="75"/>
      <c r="GOF181" s="13"/>
      <c r="GOG181" s="56"/>
      <c r="GOH181" s="74" t="s">
        <v>63</v>
      </c>
      <c r="GOI181" s="75"/>
      <c r="GOJ181" s="13"/>
      <c r="GOK181" s="56"/>
      <c r="GOL181" s="74" t="s">
        <v>63</v>
      </c>
      <c r="GOM181" s="75"/>
      <c r="GON181" s="13"/>
      <c r="GOO181" s="56"/>
      <c r="GOP181" s="74" t="s">
        <v>63</v>
      </c>
      <c r="GOQ181" s="75"/>
      <c r="GOR181" s="13"/>
      <c r="GOS181" s="56"/>
      <c r="GOT181" s="74" t="s">
        <v>63</v>
      </c>
      <c r="GOU181" s="75"/>
      <c r="GOV181" s="13"/>
      <c r="GOW181" s="56"/>
      <c r="GOX181" s="74" t="s">
        <v>63</v>
      </c>
      <c r="GOY181" s="75"/>
      <c r="GOZ181" s="13"/>
      <c r="GPA181" s="56"/>
      <c r="GPB181" s="74" t="s">
        <v>63</v>
      </c>
      <c r="GPC181" s="75"/>
      <c r="GPD181" s="13"/>
      <c r="GPE181" s="56"/>
      <c r="GPF181" s="74" t="s">
        <v>63</v>
      </c>
      <c r="GPG181" s="75"/>
      <c r="GPH181" s="13"/>
      <c r="GPI181" s="56"/>
      <c r="GPJ181" s="74" t="s">
        <v>63</v>
      </c>
      <c r="GPK181" s="75"/>
      <c r="GPL181" s="13"/>
      <c r="GPM181" s="56"/>
      <c r="GPN181" s="74" t="s">
        <v>63</v>
      </c>
      <c r="GPO181" s="75"/>
      <c r="GPP181" s="13"/>
      <c r="GPQ181" s="56"/>
      <c r="GPR181" s="74" t="s">
        <v>63</v>
      </c>
      <c r="GPS181" s="75"/>
      <c r="GPT181" s="13"/>
      <c r="GPU181" s="56"/>
      <c r="GPV181" s="74" t="s">
        <v>63</v>
      </c>
      <c r="GPW181" s="75"/>
      <c r="GPX181" s="13"/>
      <c r="GPY181" s="56"/>
      <c r="GPZ181" s="74" t="s">
        <v>63</v>
      </c>
      <c r="GQA181" s="75"/>
      <c r="GQB181" s="13"/>
      <c r="GQC181" s="56"/>
      <c r="GQD181" s="74" t="s">
        <v>63</v>
      </c>
      <c r="GQE181" s="75"/>
      <c r="GQF181" s="13"/>
      <c r="GQG181" s="56"/>
      <c r="GQH181" s="74" t="s">
        <v>63</v>
      </c>
      <c r="GQI181" s="75"/>
      <c r="GQJ181" s="13"/>
      <c r="GQK181" s="56"/>
      <c r="GQL181" s="74" t="s">
        <v>63</v>
      </c>
      <c r="GQM181" s="75"/>
      <c r="GQN181" s="13"/>
      <c r="GQO181" s="56"/>
      <c r="GQP181" s="74" t="s">
        <v>63</v>
      </c>
      <c r="GQQ181" s="75"/>
      <c r="GQR181" s="13"/>
      <c r="GQS181" s="56"/>
      <c r="GQT181" s="74" t="s">
        <v>63</v>
      </c>
      <c r="GQU181" s="75"/>
      <c r="GQV181" s="13"/>
      <c r="GQW181" s="56"/>
      <c r="GQX181" s="74" t="s">
        <v>63</v>
      </c>
      <c r="GQY181" s="75"/>
      <c r="GQZ181" s="13"/>
      <c r="GRA181" s="56"/>
      <c r="GRB181" s="74" t="s">
        <v>63</v>
      </c>
      <c r="GRC181" s="75"/>
      <c r="GRD181" s="13"/>
      <c r="GRE181" s="56"/>
      <c r="GRF181" s="74" t="s">
        <v>63</v>
      </c>
      <c r="GRG181" s="75"/>
      <c r="GRH181" s="13"/>
      <c r="GRI181" s="56"/>
      <c r="GRJ181" s="74" t="s">
        <v>63</v>
      </c>
      <c r="GRK181" s="75"/>
      <c r="GRL181" s="13"/>
      <c r="GRM181" s="56"/>
      <c r="GRN181" s="74" t="s">
        <v>63</v>
      </c>
      <c r="GRO181" s="75"/>
      <c r="GRP181" s="13"/>
      <c r="GRQ181" s="56"/>
      <c r="GRR181" s="74" t="s">
        <v>63</v>
      </c>
      <c r="GRS181" s="75"/>
      <c r="GRT181" s="13"/>
      <c r="GRU181" s="56"/>
      <c r="GRV181" s="74" t="s">
        <v>63</v>
      </c>
      <c r="GRW181" s="75"/>
      <c r="GRX181" s="13"/>
      <c r="GRY181" s="56"/>
      <c r="GRZ181" s="74" t="s">
        <v>63</v>
      </c>
      <c r="GSA181" s="75"/>
      <c r="GSB181" s="13"/>
      <c r="GSC181" s="56"/>
      <c r="GSD181" s="74" t="s">
        <v>63</v>
      </c>
      <c r="GSE181" s="75"/>
      <c r="GSF181" s="13"/>
      <c r="GSG181" s="56"/>
      <c r="GSH181" s="74" t="s">
        <v>63</v>
      </c>
      <c r="GSI181" s="75"/>
      <c r="GSJ181" s="13"/>
      <c r="GSK181" s="56"/>
      <c r="GSL181" s="74" t="s">
        <v>63</v>
      </c>
      <c r="GSM181" s="75"/>
      <c r="GSN181" s="13"/>
      <c r="GSO181" s="56"/>
      <c r="GSP181" s="74" t="s">
        <v>63</v>
      </c>
      <c r="GSQ181" s="75"/>
      <c r="GSR181" s="13"/>
      <c r="GSS181" s="56"/>
      <c r="GST181" s="74" t="s">
        <v>63</v>
      </c>
      <c r="GSU181" s="75"/>
      <c r="GSV181" s="13"/>
      <c r="GSW181" s="56"/>
      <c r="GSX181" s="74" t="s">
        <v>63</v>
      </c>
      <c r="GSY181" s="75"/>
      <c r="GSZ181" s="13"/>
      <c r="GTA181" s="56"/>
      <c r="GTB181" s="74" t="s">
        <v>63</v>
      </c>
      <c r="GTC181" s="75"/>
      <c r="GTD181" s="13"/>
      <c r="GTE181" s="56"/>
      <c r="GTF181" s="74" t="s">
        <v>63</v>
      </c>
      <c r="GTG181" s="75"/>
      <c r="GTH181" s="13"/>
      <c r="GTI181" s="56"/>
      <c r="GTJ181" s="74" t="s">
        <v>63</v>
      </c>
      <c r="GTK181" s="75"/>
      <c r="GTL181" s="13"/>
      <c r="GTM181" s="56"/>
      <c r="GTN181" s="74" t="s">
        <v>63</v>
      </c>
      <c r="GTO181" s="75"/>
      <c r="GTP181" s="13"/>
      <c r="GTQ181" s="56"/>
      <c r="GTR181" s="74" t="s">
        <v>63</v>
      </c>
      <c r="GTS181" s="75"/>
      <c r="GTT181" s="13"/>
      <c r="GTU181" s="56"/>
      <c r="GTV181" s="74" t="s">
        <v>63</v>
      </c>
      <c r="GTW181" s="75"/>
      <c r="GTX181" s="13"/>
      <c r="GTY181" s="56"/>
      <c r="GTZ181" s="74" t="s">
        <v>63</v>
      </c>
      <c r="GUA181" s="75"/>
      <c r="GUB181" s="13"/>
      <c r="GUC181" s="56"/>
      <c r="GUD181" s="74" t="s">
        <v>63</v>
      </c>
      <c r="GUE181" s="75"/>
      <c r="GUF181" s="13"/>
      <c r="GUG181" s="56"/>
      <c r="GUH181" s="74" t="s">
        <v>63</v>
      </c>
      <c r="GUI181" s="75"/>
      <c r="GUJ181" s="13"/>
      <c r="GUK181" s="56"/>
      <c r="GUL181" s="74" t="s">
        <v>63</v>
      </c>
      <c r="GUM181" s="75"/>
      <c r="GUN181" s="13"/>
      <c r="GUO181" s="56"/>
      <c r="GUP181" s="74" t="s">
        <v>63</v>
      </c>
      <c r="GUQ181" s="75"/>
      <c r="GUR181" s="13"/>
      <c r="GUS181" s="56"/>
      <c r="GUT181" s="74" t="s">
        <v>63</v>
      </c>
      <c r="GUU181" s="75"/>
      <c r="GUV181" s="13"/>
      <c r="GUW181" s="56"/>
      <c r="GUX181" s="74" t="s">
        <v>63</v>
      </c>
      <c r="GUY181" s="75"/>
      <c r="GUZ181" s="13"/>
      <c r="GVA181" s="56"/>
      <c r="GVB181" s="74" t="s">
        <v>63</v>
      </c>
      <c r="GVC181" s="75"/>
      <c r="GVD181" s="13"/>
      <c r="GVE181" s="56"/>
      <c r="GVF181" s="74" t="s">
        <v>63</v>
      </c>
      <c r="GVG181" s="75"/>
      <c r="GVH181" s="13"/>
      <c r="GVI181" s="56"/>
      <c r="GVJ181" s="74" t="s">
        <v>63</v>
      </c>
      <c r="GVK181" s="75"/>
      <c r="GVL181" s="13"/>
      <c r="GVM181" s="56"/>
      <c r="GVN181" s="74" t="s">
        <v>63</v>
      </c>
      <c r="GVO181" s="75"/>
      <c r="GVP181" s="13"/>
      <c r="GVQ181" s="56"/>
      <c r="GVR181" s="74" t="s">
        <v>63</v>
      </c>
      <c r="GVS181" s="75"/>
      <c r="GVT181" s="13"/>
      <c r="GVU181" s="56"/>
      <c r="GVV181" s="74" t="s">
        <v>63</v>
      </c>
      <c r="GVW181" s="75"/>
      <c r="GVX181" s="13"/>
      <c r="GVY181" s="56"/>
      <c r="GVZ181" s="74" t="s">
        <v>63</v>
      </c>
      <c r="GWA181" s="75"/>
      <c r="GWB181" s="13"/>
      <c r="GWC181" s="56"/>
      <c r="GWD181" s="74" t="s">
        <v>63</v>
      </c>
      <c r="GWE181" s="75"/>
      <c r="GWF181" s="13"/>
      <c r="GWG181" s="56"/>
      <c r="GWH181" s="74" t="s">
        <v>63</v>
      </c>
      <c r="GWI181" s="75"/>
      <c r="GWJ181" s="13"/>
      <c r="GWK181" s="56"/>
      <c r="GWL181" s="74" t="s">
        <v>63</v>
      </c>
      <c r="GWM181" s="75"/>
      <c r="GWN181" s="13"/>
      <c r="GWO181" s="56"/>
      <c r="GWP181" s="74" t="s">
        <v>63</v>
      </c>
      <c r="GWQ181" s="75"/>
      <c r="GWR181" s="13"/>
      <c r="GWS181" s="56"/>
      <c r="GWT181" s="74" t="s">
        <v>63</v>
      </c>
      <c r="GWU181" s="75"/>
      <c r="GWV181" s="13"/>
      <c r="GWW181" s="56"/>
      <c r="GWX181" s="74" t="s">
        <v>63</v>
      </c>
      <c r="GWY181" s="75"/>
      <c r="GWZ181" s="13"/>
      <c r="GXA181" s="56"/>
      <c r="GXB181" s="74" t="s">
        <v>63</v>
      </c>
      <c r="GXC181" s="75"/>
      <c r="GXD181" s="13"/>
      <c r="GXE181" s="56"/>
      <c r="GXF181" s="74" t="s">
        <v>63</v>
      </c>
      <c r="GXG181" s="75"/>
      <c r="GXH181" s="13"/>
      <c r="GXI181" s="56"/>
      <c r="GXJ181" s="74" t="s">
        <v>63</v>
      </c>
      <c r="GXK181" s="75"/>
      <c r="GXL181" s="13"/>
      <c r="GXM181" s="56"/>
      <c r="GXN181" s="74" t="s">
        <v>63</v>
      </c>
      <c r="GXO181" s="75"/>
      <c r="GXP181" s="13"/>
      <c r="GXQ181" s="56"/>
      <c r="GXR181" s="74" t="s">
        <v>63</v>
      </c>
      <c r="GXS181" s="75"/>
      <c r="GXT181" s="13"/>
      <c r="GXU181" s="56"/>
      <c r="GXV181" s="74" t="s">
        <v>63</v>
      </c>
      <c r="GXW181" s="75"/>
      <c r="GXX181" s="13"/>
      <c r="GXY181" s="56"/>
      <c r="GXZ181" s="74" t="s">
        <v>63</v>
      </c>
      <c r="GYA181" s="75"/>
      <c r="GYB181" s="13"/>
      <c r="GYC181" s="56"/>
      <c r="GYD181" s="74" t="s">
        <v>63</v>
      </c>
      <c r="GYE181" s="75"/>
      <c r="GYF181" s="13"/>
      <c r="GYG181" s="56"/>
      <c r="GYH181" s="74" t="s">
        <v>63</v>
      </c>
      <c r="GYI181" s="75"/>
      <c r="GYJ181" s="13"/>
      <c r="GYK181" s="56"/>
      <c r="GYL181" s="74" t="s">
        <v>63</v>
      </c>
      <c r="GYM181" s="75"/>
      <c r="GYN181" s="13"/>
      <c r="GYO181" s="56"/>
      <c r="GYP181" s="74" t="s">
        <v>63</v>
      </c>
      <c r="GYQ181" s="75"/>
      <c r="GYR181" s="13"/>
      <c r="GYS181" s="56"/>
      <c r="GYT181" s="74" t="s">
        <v>63</v>
      </c>
      <c r="GYU181" s="75"/>
      <c r="GYV181" s="13"/>
      <c r="GYW181" s="56"/>
      <c r="GYX181" s="74" t="s">
        <v>63</v>
      </c>
      <c r="GYY181" s="75"/>
      <c r="GYZ181" s="13"/>
      <c r="GZA181" s="56"/>
      <c r="GZB181" s="74" t="s">
        <v>63</v>
      </c>
      <c r="GZC181" s="75"/>
      <c r="GZD181" s="13"/>
      <c r="GZE181" s="56"/>
      <c r="GZF181" s="74" t="s">
        <v>63</v>
      </c>
      <c r="GZG181" s="75"/>
      <c r="GZH181" s="13"/>
      <c r="GZI181" s="56"/>
      <c r="GZJ181" s="74" t="s">
        <v>63</v>
      </c>
      <c r="GZK181" s="75"/>
      <c r="GZL181" s="13"/>
      <c r="GZM181" s="56"/>
      <c r="GZN181" s="74" t="s">
        <v>63</v>
      </c>
      <c r="GZO181" s="75"/>
      <c r="GZP181" s="13"/>
      <c r="GZQ181" s="56"/>
      <c r="GZR181" s="74" t="s">
        <v>63</v>
      </c>
      <c r="GZS181" s="75"/>
      <c r="GZT181" s="13"/>
      <c r="GZU181" s="56"/>
      <c r="GZV181" s="74" t="s">
        <v>63</v>
      </c>
      <c r="GZW181" s="75"/>
      <c r="GZX181" s="13"/>
      <c r="GZY181" s="56"/>
      <c r="GZZ181" s="74" t="s">
        <v>63</v>
      </c>
      <c r="HAA181" s="75"/>
      <c r="HAB181" s="13"/>
      <c r="HAC181" s="56"/>
      <c r="HAD181" s="74" t="s">
        <v>63</v>
      </c>
      <c r="HAE181" s="75"/>
      <c r="HAF181" s="13"/>
      <c r="HAG181" s="56"/>
      <c r="HAH181" s="74" t="s">
        <v>63</v>
      </c>
      <c r="HAI181" s="75"/>
      <c r="HAJ181" s="13"/>
      <c r="HAK181" s="56"/>
      <c r="HAL181" s="74" t="s">
        <v>63</v>
      </c>
      <c r="HAM181" s="75"/>
      <c r="HAN181" s="13"/>
      <c r="HAO181" s="56"/>
      <c r="HAP181" s="74" t="s">
        <v>63</v>
      </c>
      <c r="HAQ181" s="75"/>
      <c r="HAR181" s="13"/>
      <c r="HAS181" s="56"/>
      <c r="HAT181" s="74" t="s">
        <v>63</v>
      </c>
      <c r="HAU181" s="75"/>
      <c r="HAV181" s="13"/>
      <c r="HAW181" s="56"/>
      <c r="HAX181" s="74" t="s">
        <v>63</v>
      </c>
      <c r="HAY181" s="75"/>
      <c r="HAZ181" s="13"/>
      <c r="HBA181" s="56"/>
      <c r="HBB181" s="74" t="s">
        <v>63</v>
      </c>
      <c r="HBC181" s="75"/>
      <c r="HBD181" s="13"/>
      <c r="HBE181" s="56"/>
      <c r="HBF181" s="74" t="s">
        <v>63</v>
      </c>
      <c r="HBG181" s="75"/>
      <c r="HBH181" s="13"/>
      <c r="HBI181" s="56"/>
      <c r="HBJ181" s="74" t="s">
        <v>63</v>
      </c>
      <c r="HBK181" s="75"/>
      <c r="HBL181" s="13"/>
      <c r="HBM181" s="56"/>
      <c r="HBN181" s="74" t="s">
        <v>63</v>
      </c>
      <c r="HBO181" s="75"/>
      <c r="HBP181" s="13"/>
      <c r="HBQ181" s="56"/>
      <c r="HBR181" s="74" t="s">
        <v>63</v>
      </c>
      <c r="HBS181" s="75"/>
      <c r="HBT181" s="13"/>
      <c r="HBU181" s="56"/>
      <c r="HBV181" s="74" t="s">
        <v>63</v>
      </c>
      <c r="HBW181" s="75"/>
      <c r="HBX181" s="13"/>
      <c r="HBY181" s="56"/>
      <c r="HBZ181" s="74" t="s">
        <v>63</v>
      </c>
      <c r="HCA181" s="75"/>
      <c r="HCB181" s="13"/>
      <c r="HCC181" s="56"/>
      <c r="HCD181" s="74" t="s">
        <v>63</v>
      </c>
      <c r="HCE181" s="75"/>
      <c r="HCF181" s="13"/>
      <c r="HCG181" s="56"/>
      <c r="HCH181" s="74" t="s">
        <v>63</v>
      </c>
      <c r="HCI181" s="75"/>
      <c r="HCJ181" s="13"/>
      <c r="HCK181" s="56"/>
      <c r="HCL181" s="74" t="s">
        <v>63</v>
      </c>
      <c r="HCM181" s="75"/>
      <c r="HCN181" s="13"/>
      <c r="HCO181" s="56"/>
      <c r="HCP181" s="74" t="s">
        <v>63</v>
      </c>
      <c r="HCQ181" s="75"/>
      <c r="HCR181" s="13"/>
      <c r="HCS181" s="56"/>
      <c r="HCT181" s="74" t="s">
        <v>63</v>
      </c>
      <c r="HCU181" s="75"/>
      <c r="HCV181" s="13"/>
      <c r="HCW181" s="56"/>
      <c r="HCX181" s="74" t="s">
        <v>63</v>
      </c>
      <c r="HCY181" s="75"/>
      <c r="HCZ181" s="13"/>
      <c r="HDA181" s="56"/>
      <c r="HDB181" s="74" t="s">
        <v>63</v>
      </c>
      <c r="HDC181" s="75"/>
      <c r="HDD181" s="13"/>
      <c r="HDE181" s="56"/>
      <c r="HDF181" s="74" t="s">
        <v>63</v>
      </c>
      <c r="HDG181" s="75"/>
      <c r="HDH181" s="13"/>
      <c r="HDI181" s="56"/>
      <c r="HDJ181" s="74" t="s">
        <v>63</v>
      </c>
      <c r="HDK181" s="75"/>
      <c r="HDL181" s="13"/>
      <c r="HDM181" s="56"/>
      <c r="HDN181" s="74" t="s">
        <v>63</v>
      </c>
      <c r="HDO181" s="75"/>
      <c r="HDP181" s="13"/>
      <c r="HDQ181" s="56"/>
      <c r="HDR181" s="74" t="s">
        <v>63</v>
      </c>
      <c r="HDS181" s="75"/>
      <c r="HDT181" s="13"/>
      <c r="HDU181" s="56"/>
      <c r="HDV181" s="74" t="s">
        <v>63</v>
      </c>
      <c r="HDW181" s="75"/>
      <c r="HDX181" s="13"/>
      <c r="HDY181" s="56"/>
      <c r="HDZ181" s="74" t="s">
        <v>63</v>
      </c>
      <c r="HEA181" s="75"/>
      <c r="HEB181" s="13"/>
      <c r="HEC181" s="56"/>
      <c r="HED181" s="74" t="s">
        <v>63</v>
      </c>
      <c r="HEE181" s="75"/>
      <c r="HEF181" s="13"/>
      <c r="HEG181" s="56"/>
      <c r="HEH181" s="74" t="s">
        <v>63</v>
      </c>
      <c r="HEI181" s="75"/>
      <c r="HEJ181" s="13"/>
      <c r="HEK181" s="56"/>
      <c r="HEL181" s="74" t="s">
        <v>63</v>
      </c>
      <c r="HEM181" s="75"/>
      <c r="HEN181" s="13"/>
      <c r="HEO181" s="56"/>
      <c r="HEP181" s="74" t="s">
        <v>63</v>
      </c>
      <c r="HEQ181" s="75"/>
      <c r="HER181" s="13"/>
      <c r="HES181" s="56"/>
      <c r="HET181" s="74" t="s">
        <v>63</v>
      </c>
      <c r="HEU181" s="75"/>
      <c r="HEV181" s="13"/>
      <c r="HEW181" s="56"/>
      <c r="HEX181" s="74" t="s">
        <v>63</v>
      </c>
      <c r="HEY181" s="75"/>
      <c r="HEZ181" s="13"/>
      <c r="HFA181" s="56"/>
      <c r="HFB181" s="74" t="s">
        <v>63</v>
      </c>
      <c r="HFC181" s="75"/>
      <c r="HFD181" s="13"/>
      <c r="HFE181" s="56"/>
      <c r="HFF181" s="74" t="s">
        <v>63</v>
      </c>
      <c r="HFG181" s="75"/>
      <c r="HFH181" s="13"/>
      <c r="HFI181" s="56"/>
      <c r="HFJ181" s="74" t="s">
        <v>63</v>
      </c>
      <c r="HFK181" s="75"/>
      <c r="HFL181" s="13"/>
      <c r="HFM181" s="56"/>
      <c r="HFN181" s="74" t="s">
        <v>63</v>
      </c>
      <c r="HFO181" s="75"/>
      <c r="HFP181" s="13"/>
      <c r="HFQ181" s="56"/>
      <c r="HFR181" s="74" t="s">
        <v>63</v>
      </c>
      <c r="HFS181" s="75"/>
      <c r="HFT181" s="13"/>
      <c r="HFU181" s="56"/>
      <c r="HFV181" s="74" t="s">
        <v>63</v>
      </c>
      <c r="HFW181" s="75"/>
      <c r="HFX181" s="13"/>
      <c r="HFY181" s="56"/>
      <c r="HFZ181" s="74" t="s">
        <v>63</v>
      </c>
      <c r="HGA181" s="75"/>
      <c r="HGB181" s="13"/>
      <c r="HGC181" s="56"/>
      <c r="HGD181" s="74" t="s">
        <v>63</v>
      </c>
      <c r="HGE181" s="75"/>
      <c r="HGF181" s="13"/>
      <c r="HGG181" s="56"/>
      <c r="HGH181" s="74" t="s">
        <v>63</v>
      </c>
      <c r="HGI181" s="75"/>
      <c r="HGJ181" s="13"/>
      <c r="HGK181" s="56"/>
      <c r="HGL181" s="74" t="s">
        <v>63</v>
      </c>
      <c r="HGM181" s="75"/>
      <c r="HGN181" s="13"/>
      <c r="HGO181" s="56"/>
      <c r="HGP181" s="74" t="s">
        <v>63</v>
      </c>
      <c r="HGQ181" s="75"/>
      <c r="HGR181" s="13"/>
      <c r="HGS181" s="56"/>
      <c r="HGT181" s="74" t="s">
        <v>63</v>
      </c>
      <c r="HGU181" s="75"/>
      <c r="HGV181" s="13"/>
      <c r="HGW181" s="56"/>
      <c r="HGX181" s="74" t="s">
        <v>63</v>
      </c>
      <c r="HGY181" s="75"/>
      <c r="HGZ181" s="13"/>
      <c r="HHA181" s="56"/>
      <c r="HHB181" s="74" t="s">
        <v>63</v>
      </c>
      <c r="HHC181" s="75"/>
      <c r="HHD181" s="13"/>
      <c r="HHE181" s="56"/>
      <c r="HHF181" s="74" t="s">
        <v>63</v>
      </c>
      <c r="HHG181" s="75"/>
      <c r="HHH181" s="13"/>
      <c r="HHI181" s="56"/>
      <c r="HHJ181" s="74" t="s">
        <v>63</v>
      </c>
      <c r="HHK181" s="75"/>
      <c r="HHL181" s="13"/>
      <c r="HHM181" s="56"/>
      <c r="HHN181" s="74" t="s">
        <v>63</v>
      </c>
      <c r="HHO181" s="75"/>
      <c r="HHP181" s="13"/>
      <c r="HHQ181" s="56"/>
      <c r="HHR181" s="74" t="s">
        <v>63</v>
      </c>
      <c r="HHS181" s="75"/>
      <c r="HHT181" s="13"/>
      <c r="HHU181" s="56"/>
      <c r="HHV181" s="74" t="s">
        <v>63</v>
      </c>
      <c r="HHW181" s="75"/>
      <c r="HHX181" s="13"/>
      <c r="HHY181" s="56"/>
      <c r="HHZ181" s="74" t="s">
        <v>63</v>
      </c>
      <c r="HIA181" s="75"/>
      <c r="HIB181" s="13"/>
      <c r="HIC181" s="56"/>
      <c r="HID181" s="74" t="s">
        <v>63</v>
      </c>
      <c r="HIE181" s="75"/>
      <c r="HIF181" s="13"/>
      <c r="HIG181" s="56"/>
      <c r="HIH181" s="74" t="s">
        <v>63</v>
      </c>
      <c r="HII181" s="75"/>
      <c r="HIJ181" s="13"/>
      <c r="HIK181" s="56"/>
      <c r="HIL181" s="74" t="s">
        <v>63</v>
      </c>
      <c r="HIM181" s="75"/>
      <c r="HIN181" s="13"/>
      <c r="HIO181" s="56"/>
      <c r="HIP181" s="74" t="s">
        <v>63</v>
      </c>
      <c r="HIQ181" s="75"/>
      <c r="HIR181" s="13"/>
      <c r="HIS181" s="56"/>
      <c r="HIT181" s="74" t="s">
        <v>63</v>
      </c>
      <c r="HIU181" s="75"/>
      <c r="HIV181" s="13"/>
      <c r="HIW181" s="56"/>
      <c r="HIX181" s="74" t="s">
        <v>63</v>
      </c>
      <c r="HIY181" s="75"/>
      <c r="HIZ181" s="13"/>
      <c r="HJA181" s="56"/>
      <c r="HJB181" s="74" t="s">
        <v>63</v>
      </c>
      <c r="HJC181" s="75"/>
      <c r="HJD181" s="13"/>
      <c r="HJE181" s="56"/>
      <c r="HJF181" s="74" t="s">
        <v>63</v>
      </c>
      <c r="HJG181" s="75"/>
      <c r="HJH181" s="13"/>
      <c r="HJI181" s="56"/>
      <c r="HJJ181" s="74" t="s">
        <v>63</v>
      </c>
      <c r="HJK181" s="75"/>
      <c r="HJL181" s="13"/>
      <c r="HJM181" s="56"/>
      <c r="HJN181" s="74" t="s">
        <v>63</v>
      </c>
      <c r="HJO181" s="75"/>
      <c r="HJP181" s="13"/>
      <c r="HJQ181" s="56"/>
      <c r="HJR181" s="74" t="s">
        <v>63</v>
      </c>
      <c r="HJS181" s="75"/>
      <c r="HJT181" s="13"/>
      <c r="HJU181" s="56"/>
      <c r="HJV181" s="74" t="s">
        <v>63</v>
      </c>
      <c r="HJW181" s="75"/>
      <c r="HJX181" s="13"/>
      <c r="HJY181" s="56"/>
      <c r="HJZ181" s="74" t="s">
        <v>63</v>
      </c>
      <c r="HKA181" s="75"/>
      <c r="HKB181" s="13"/>
      <c r="HKC181" s="56"/>
      <c r="HKD181" s="74" t="s">
        <v>63</v>
      </c>
      <c r="HKE181" s="75"/>
      <c r="HKF181" s="13"/>
      <c r="HKG181" s="56"/>
      <c r="HKH181" s="74" t="s">
        <v>63</v>
      </c>
      <c r="HKI181" s="75"/>
      <c r="HKJ181" s="13"/>
      <c r="HKK181" s="56"/>
      <c r="HKL181" s="74" t="s">
        <v>63</v>
      </c>
      <c r="HKM181" s="75"/>
      <c r="HKN181" s="13"/>
      <c r="HKO181" s="56"/>
      <c r="HKP181" s="74" t="s">
        <v>63</v>
      </c>
      <c r="HKQ181" s="75"/>
      <c r="HKR181" s="13"/>
      <c r="HKS181" s="56"/>
      <c r="HKT181" s="74" t="s">
        <v>63</v>
      </c>
      <c r="HKU181" s="75"/>
      <c r="HKV181" s="13"/>
      <c r="HKW181" s="56"/>
      <c r="HKX181" s="74" t="s">
        <v>63</v>
      </c>
      <c r="HKY181" s="75"/>
      <c r="HKZ181" s="13"/>
      <c r="HLA181" s="56"/>
      <c r="HLB181" s="74" t="s">
        <v>63</v>
      </c>
      <c r="HLC181" s="75"/>
      <c r="HLD181" s="13"/>
      <c r="HLE181" s="56"/>
      <c r="HLF181" s="74" t="s">
        <v>63</v>
      </c>
      <c r="HLG181" s="75"/>
      <c r="HLH181" s="13"/>
      <c r="HLI181" s="56"/>
      <c r="HLJ181" s="74" t="s">
        <v>63</v>
      </c>
      <c r="HLK181" s="75"/>
      <c r="HLL181" s="13"/>
      <c r="HLM181" s="56"/>
      <c r="HLN181" s="74" t="s">
        <v>63</v>
      </c>
      <c r="HLO181" s="75"/>
      <c r="HLP181" s="13"/>
      <c r="HLQ181" s="56"/>
      <c r="HLR181" s="74" t="s">
        <v>63</v>
      </c>
      <c r="HLS181" s="75"/>
      <c r="HLT181" s="13"/>
      <c r="HLU181" s="56"/>
      <c r="HLV181" s="74" t="s">
        <v>63</v>
      </c>
      <c r="HLW181" s="75"/>
      <c r="HLX181" s="13"/>
      <c r="HLY181" s="56"/>
      <c r="HLZ181" s="74" t="s">
        <v>63</v>
      </c>
      <c r="HMA181" s="75"/>
      <c r="HMB181" s="13"/>
      <c r="HMC181" s="56"/>
      <c r="HMD181" s="74" t="s">
        <v>63</v>
      </c>
      <c r="HME181" s="75"/>
      <c r="HMF181" s="13"/>
      <c r="HMG181" s="56"/>
      <c r="HMH181" s="74" t="s">
        <v>63</v>
      </c>
      <c r="HMI181" s="75"/>
      <c r="HMJ181" s="13"/>
      <c r="HMK181" s="56"/>
      <c r="HML181" s="74" t="s">
        <v>63</v>
      </c>
      <c r="HMM181" s="75"/>
      <c r="HMN181" s="13"/>
      <c r="HMO181" s="56"/>
      <c r="HMP181" s="74" t="s">
        <v>63</v>
      </c>
      <c r="HMQ181" s="75"/>
      <c r="HMR181" s="13"/>
      <c r="HMS181" s="56"/>
      <c r="HMT181" s="74" t="s">
        <v>63</v>
      </c>
      <c r="HMU181" s="75"/>
      <c r="HMV181" s="13"/>
      <c r="HMW181" s="56"/>
      <c r="HMX181" s="74" t="s">
        <v>63</v>
      </c>
      <c r="HMY181" s="75"/>
      <c r="HMZ181" s="13"/>
      <c r="HNA181" s="56"/>
      <c r="HNB181" s="74" t="s">
        <v>63</v>
      </c>
      <c r="HNC181" s="75"/>
      <c r="HND181" s="13"/>
      <c r="HNE181" s="56"/>
      <c r="HNF181" s="74" t="s">
        <v>63</v>
      </c>
      <c r="HNG181" s="75"/>
      <c r="HNH181" s="13"/>
      <c r="HNI181" s="56"/>
      <c r="HNJ181" s="74" t="s">
        <v>63</v>
      </c>
      <c r="HNK181" s="75"/>
      <c r="HNL181" s="13"/>
      <c r="HNM181" s="56"/>
      <c r="HNN181" s="74" t="s">
        <v>63</v>
      </c>
      <c r="HNO181" s="75"/>
      <c r="HNP181" s="13"/>
      <c r="HNQ181" s="56"/>
      <c r="HNR181" s="74" t="s">
        <v>63</v>
      </c>
      <c r="HNS181" s="75"/>
      <c r="HNT181" s="13"/>
      <c r="HNU181" s="56"/>
      <c r="HNV181" s="74" t="s">
        <v>63</v>
      </c>
      <c r="HNW181" s="75"/>
      <c r="HNX181" s="13"/>
      <c r="HNY181" s="56"/>
      <c r="HNZ181" s="74" t="s">
        <v>63</v>
      </c>
      <c r="HOA181" s="75"/>
      <c r="HOB181" s="13"/>
      <c r="HOC181" s="56"/>
      <c r="HOD181" s="74" t="s">
        <v>63</v>
      </c>
      <c r="HOE181" s="75"/>
      <c r="HOF181" s="13"/>
      <c r="HOG181" s="56"/>
      <c r="HOH181" s="74" t="s">
        <v>63</v>
      </c>
      <c r="HOI181" s="75"/>
      <c r="HOJ181" s="13"/>
      <c r="HOK181" s="56"/>
      <c r="HOL181" s="74" t="s">
        <v>63</v>
      </c>
      <c r="HOM181" s="75"/>
      <c r="HON181" s="13"/>
      <c r="HOO181" s="56"/>
      <c r="HOP181" s="74" t="s">
        <v>63</v>
      </c>
      <c r="HOQ181" s="75"/>
      <c r="HOR181" s="13"/>
      <c r="HOS181" s="56"/>
      <c r="HOT181" s="74" t="s">
        <v>63</v>
      </c>
      <c r="HOU181" s="75"/>
      <c r="HOV181" s="13"/>
      <c r="HOW181" s="56"/>
      <c r="HOX181" s="74" t="s">
        <v>63</v>
      </c>
      <c r="HOY181" s="75"/>
      <c r="HOZ181" s="13"/>
      <c r="HPA181" s="56"/>
      <c r="HPB181" s="74" t="s">
        <v>63</v>
      </c>
      <c r="HPC181" s="75"/>
      <c r="HPD181" s="13"/>
      <c r="HPE181" s="56"/>
      <c r="HPF181" s="74" t="s">
        <v>63</v>
      </c>
      <c r="HPG181" s="75"/>
      <c r="HPH181" s="13"/>
      <c r="HPI181" s="56"/>
      <c r="HPJ181" s="74" t="s">
        <v>63</v>
      </c>
      <c r="HPK181" s="75"/>
      <c r="HPL181" s="13"/>
      <c r="HPM181" s="56"/>
      <c r="HPN181" s="74" t="s">
        <v>63</v>
      </c>
      <c r="HPO181" s="75"/>
      <c r="HPP181" s="13"/>
      <c r="HPQ181" s="56"/>
      <c r="HPR181" s="74" t="s">
        <v>63</v>
      </c>
      <c r="HPS181" s="75"/>
      <c r="HPT181" s="13"/>
      <c r="HPU181" s="56"/>
      <c r="HPV181" s="74" t="s">
        <v>63</v>
      </c>
      <c r="HPW181" s="75"/>
      <c r="HPX181" s="13"/>
      <c r="HPY181" s="56"/>
      <c r="HPZ181" s="74" t="s">
        <v>63</v>
      </c>
      <c r="HQA181" s="75"/>
      <c r="HQB181" s="13"/>
      <c r="HQC181" s="56"/>
      <c r="HQD181" s="74" t="s">
        <v>63</v>
      </c>
      <c r="HQE181" s="75"/>
      <c r="HQF181" s="13"/>
      <c r="HQG181" s="56"/>
      <c r="HQH181" s="74" t="s">
        <v>63</v>
      </c>
      <c r="HQI181" s="75"/>
      <c r="HQJ181" s="13"/>
      <c r="HQK181" s="56"/>
      <c r="HQL181" s="74" t="s">
        <v>63</v>
      </c>
      <c r="HQM181" s="75"/>
      <c r="HQN181" s="13"/>
      <c r="HQO181" s="56"/>
      <c r="HQP181" s="74" t="s">
        <v>63</v>
      </c>
      <c r="HQQ181" s="75"/>
      <c r="HQR181" s="13"/>
      <c r="HQS181" s="56"/>
      <c r="HQT181" s="74" t="s">
        <v>63</v>
      </c>
      <c r="HQU181" s="75"/>
      <c r="HQV181" s="13"/>
      <c r="HQW181" s="56"/>
      <c r="HQX181" s="74" t="s">
        <v>63</v>
      </c>
      <c r="HQY181" s="75"/>
      <c r="HQZ181" s="13"/>
      <c r="HRA181" s="56"/>
      <c r="HRB181" s="74" t="s">
        <v>63</v>
      </c>
      <c r="HRC181" s="75"/>
      <c r="HRD181" s="13"/>
      <c r="HRE181" s="56"/>
      <c r="HRF181" s="74" t="s">
        <v>63</v>
      </c>
      <c r="HRG181" s="75"/>
      <c r="HRH181" s="13"/>
      <c r="HRI181" s="56"/>
      <c r="HRJ181" s="74" t="s">
        <v>63</v>
      </c>
      <c r="HRK181" s="75"/>
      <c r="HRL181" s="13"/>
      <c r="HRM181" s="56"/>
      <c r="HRN181" s="74" t="s">
        <v>63</v>
      </c>
      <c r="HRO181" s="75"/>
      <c r="HRP181" s="13"/>
      <c r="HRQ181" s="56"/>
      <c r="HRR181" s="74" t="s">
        <v>63</v>
      </c>
      <c r="HRS181" s="75"/>
      <c r="HRT181" s="13"/>
      <c r="HRU181" s="56"/>
      <c r="HRV181" s="74" t="s">
        <v>63</v>
      </c>
      <c r="HRW181" s="75"/>
      <c r="HRX181" s="13"/>
      <c r="HRY181" s="56"/>
      <c r="HRZ181" s="74" t="s">
        <v>63</v>
      </c>
      <c r="HSA181" s="75"/>
      <c r="HSB181" s="13"/>
      <c r="HSC181" s="56"/>
      <c r="HSD181" s="74" t="s">
        <v>63</v>
      </c>
      <c r="HSE181" s="75"/>
      <c r="HSF181" s="13"/>
      <c r="HSG181" s="56"/>
      <c r="HSH181" s="74" t="s">
        <v>63</v>
      </c>
      <c r="HSI181" s="75"/>
      <c r="HSJ181" s="13"/>
      <c r="HSK181" s="56"/>
      <c r="HSL181" s="74" t="s">
        <v>63</v>
      </c>
      <c r="HSM181" s="75"/>
      <c r="HSN181" s="13"/>
      <c r="HSO181" s="56"/>
      <c r="HSP181" s="74" t="s">
        <v>63</v>
      </c>
      <c r="HSQ181" s="75"/>
      <c r="HSR181" s="13"/>
      <c r="HSS181" s="56"/>
      <c r="HST181" s="74" t="s">
        <v>63</v>
      </c>
      <c r="HSU181" s="75"/>
      <c r="HSV181" s="13"/>
      <c r="HSW181" s="56"/>
      <c r="HSX181" s="74" t="s">
        <v>63</v>
      </c>
      <c r="HSY181" s="75"/>
      <c r="HSZ181" s="13"/>
      <c r="HTA181" s="56"/>
      <c r="HTB181" s="74" t="s">
        <v>63</v>
      </c>
      <c r="HTC181" s="75"/>
      <c r="HTD181" s="13"/>
      <c r="HTE181" s="56"/>
      <c r="HTF181" s="74" t="s">
        <v>63</v>
      </c>
      <c r="HTG181" s="75"/>
      <c r="HTH181" s="13"/>
      <c r="HTI181" s="56"/>
      <c r="HTJ181" s="74" t="s">
        <v>63</v>
      </c>
      <c r="HTK181" s="75"/>
      <c r="HTL181" s="13"/>
      <c r="HTM181" s="56"/>
      <c r="HTN181" s="74" t="s">
        <v>63</v>
      </c>
      <c r="HTO181" s="75"/>
      <c r="HTP181" s="13"/>
      <c r="HTQ181" s="56"/>
      <c r="HTR181" s="74" t="s">
        <v>63</v>
      </c>
      <c r="HTS181" s="75"/>
      <c r="HTT181" s="13"/>
      <c r="HTU181" s="56"/>
      <c r="HTV181" s="74" t="s">
        <v>63</v>
      </c>
      <c r="HTW181" s="75"/>
      <c r="HTX181" s="13"/>
      <c r="HTY181" s="56"/>
      <c r="HTZ181" s="74" t="s">
        <v>63</v>
      </c>
      <c r="HUA181" s="75"/>
      <c r="HUB181" s="13"/>
      <c r="HUC181" s="56"/>
      <c r="HUD181" s="74" t="s">
        <v>63</v>
      </c>
      <c r="HUE181" s="75"/>
      <c r="HUF181" s="13"/>
      <c r="HUG181" s="56"/>
      <c r="HUH181" s="74" t="s">
        <v>63</v>
      </c>
      <c r="HUI181" s="75"/>
      <c r="HUJ181" s="13"/>
      <c r="HUK181" s="56"/>
      <c r="HUL181" s="74" t="s">
        <v>63</v>
      </c>
      <c r="HUM181" s="75"/>
      <c r="HUN181" s="13"/>
      <c r="HUO181" s="56"/>
      <c r="HUP181" s="74" t="s">
        <v>63</v>
      </c>
      <c r="HUQ181" s="75"/>
      <c r="HUR181" s="13"/>
      <c r="HUS181" s="56"/>
      <c r="HUT181" s="74" t="s">
        <v>63</v>
      </c>
      <c r="HUU181" s="75"/>
      <c r="HUV181" s="13"/>
      <c r="HUW181" s="56"/>
      <c r="HUX181" s="74" t="s">
        <v>63</v>
      </c>
      <c r="HUY181" s="75"/>
      <c r="HUZ181" s="13"/>
      <c r="HVA181" s="56"/>
      <c r="HVB181" s="74" t="s">
        <v>63</v>
      </c>
      <c r="HVC181" s="75"/>
      <c r="HVD181" s="13"/>
      <c r="HVE181" s="56"/>
      <c r="HVF181" s="74" t="s">
        <v>63</v>
      </c>
      <c r="HVG181" s="75"/>
      <c r="HVH181" s="13"/>
      <c r="HVI181" s="56"/>
      <c r="HVJ181" s="74" t="s">
        <v>63</v>
      </c>
      <c r="HVK181" s="75"/>
      <c r="HVL181" s="13"/>
      <c r="HVM181" s="56"/>
      <c r="HVN181" s="74" t="s">
        <v>63</v>
      </c>
      <c r="HVO181" s="75"/>
      <c r="HVP181" s="13"/>
      <c r="HVQ181" s="56"/>
      <c r="HVR181" s="74" t="s">
        <v>63</v>
      </c>
      <c r="HVS181" s="75"/>
      <c r="HVT181" s="13"/>
      <c r="HVU181" s="56"/>
      <c r="HVV181" s="74" t="s">
        <v>63</v>
      </c>
      <c r="HVW181" s="75"/>
      <c r="HVX181" s="13"/>
      <c r="HVY181" s="56"/>
      <c r="HVZ181" s="74" t="s">
        <v>63</v>
      </c>
      <c r="HWA181" s="75"/>
      <c r="HWB181" s="13"/>
      <c r="HWC181" s="56"/>
      <c r="HWD181" s="74" t="s">
        <v>63</v>
      </c>
      <c r="HWE181" s="75"/>
      <c r="HWF181" s="13"/>
      <c r="HWG181" s="56"/>
      <c r="HWH181" s="74" t="s">
        <v>63</v>
      </c>
      <c r="HWI181" s="75"/>
      <c r="HWJ181" s="13"/>
      <c r="HWK181" s="56"/>
      <c r="HWL181" s="74" t="s">
        <v>63</v>
      </c>
      <c r="HWM181" s="75"/>
      <c r="HWN181" s="13"/>
      <c r="HWO181" s="56"/>
      <c r="HWP181" s="74" t="s">
        <v>63</v>
      </c>
      <c r="HWQ181" s="75"/>
      <c r="HWR181" s="13"/>
      <c r="HWS181" s="56"/>
      <c r="HWT181" s="74" t="s">
        <v>63</v>
      </c>
      <c r="HWU181" s="75"/>
      <c r="HWV181" s="13"/>
      <c r="HWW181" s="56"/>
      <c r="HWX181" s="74" t="s">
        <v>63</v>
      </c>
      <c r="HWY181" s="75"/>
      <c r="HWZ181" s="13"/>
      <c r="HXA181" s="56"/>
      <c r="HXB181" s="74" t="s">
        <v>63</v>
      </c>
      <c r="HXC181" s="75"/>
      <c r="HXD181" s="13"/>
      <c r="HXE181" s="56"/>
      <c r="HXF181" s="74" t="s">
        <v>63</v>
      </c>
      <c r="HXG181" s="75"/>
      <c r="HXH181" s="13"/>
      <c r="HXI181" s="56"/>
      <c r="HXJ181" s="74" t="s">
        <v>63</v>
      </c>
      <c r="HXK181" s="75"/>
      <c r="HXL181" s="13"/>
      <c r="HXM181" s="56"/>
      <c r="HXN181" s="74" t="s">
        <v>63</v>
      </c>
      <c r="HXO181" s="75"/>
      <c r="HXP181" s="13"/>
      <c r="HXQ181" s="56"/>
      <c r="HXR181" s="74" t="s">
        <v>63</v>
      </c>
      <c r="HXS181" s="75"/>
      <c r="HXT181" s="13"/>
      <c r="HXU181" s="56"/>
      <c r="HXV181" s="74" t="s">
        <v>63</v>
      </c>
      <c r="HXW181" s="75"/>
      <c r="HXX181" s="13"/>
      <c r="HXY181" s="56"/>
      <c r="HXZ181" s="74" t="s">
        <v>63</v>
      </c>
      <c r="HYA181" s="75"/>
      <c r="HYB181" s="13"/>
      <c r="HYC181" s="56"/>
      <c r="HYD181" s="74" t="s">
        <v>63</v>
      </c>
      <c r="HYE181" s="75"/>
      <c r="HYF181" s="13"/>
      <c r="HYG181" s="56"/>
      <c r="HYH181" s="74" t="s">
        <v>63</v>
      </c>
      <c r="HYI181" s="75"/>
      <c r="HYJ181" s="13"/>
      <c r="HYK181" s="56"/>
      <c r="HYL181" s="74" t="s">
        <v>63</v>
      </c>
      <c r="HYM181" s="75"/>
      <c r="HYN181" s="13"/>
      <c r="HYO181" s="56"/>
      <c r="HYP181" s="74" t="s">
        <v>63</v>
      </c>
      <c r="HYQ181" s="75"/>
      <c r="HYR181" s="13"/>
      <c r="HYS181" s="56"/>
      <c r="HYT181" s="74" t="s">
        <v>63</v>
      </c>
      <c r="HYU181" s="75"/>
      <c r="HYV181" s="13"/>
      <c r="HYW181" s="56"/>
      <c r="HYX181" s="74" t="s">
        <v>63</v>
      </c>
      <c r="HYY181" s="75"/>
      <c r="HYZ181" s="13"/>
      <c r="HZA181" s="56"/>
      <c r="HZB181" s="74" t="s">
        <v>63</v>
      </c>
      <c r="HZC181" s="75"/>
      <c r="HZD181" s="13"/>
      <c r="HZE181" s="56"/>
      <c r="HZF181" s="74" t="s">
        <v>63</v>
      </c>
      <c r="HZG181" s="75"/>
      <c r="HZH181" s="13"/>
      <c r="HZI181" s="56"/>
      <c r="HZJ181" s="74" t="s">
        <v>63</v>
      </c>
      <c r="HZK181" s="75"/>
      <c r="HZL181" s="13"/>
      <c r="HZM181" s="56"/>
      <c r="HZN181" s="74" t="s">
        <v>63</v>
      </c>
      <c r="HZO181" s="75"/>
      <c r="HZP181" s="13"/>
      <c r="HZQ181" s="56"/>
      <c r="HZR181" s="74" t="s">
        <v>63</v>
      </c>
      <c r="HZS181" s="75"/>
      <c r="HZT181" s="13"/>
      <c r="HZU181" s="56"/>
      <c r="HZV181" s="74" t="s">
        <v>63</v>
      </c>
      <c r="HZW181" s="75"/>
      <c r="HZX181" s="13"/>
      <c r="HZY181" s="56"/>
      <c r="HZZ181" s="74" t="s">
        <v>63</v>
      </c>
      <c r="IAA181" s="75"/>
      <c r="IAB181" s="13"/>
      <c r="IAC181" s="56"/>
      <c r="IAD181" s="74" t="s">
        <v>63</v>
      </c>
      <c r="IAE181" s="75"/>
      <c r="IAF181" s="13"/>
      <c r="IAG181" s="56"/>
      <c r="IAH181" s="74" t="s">
        <v>63</v>
      </c>
      <c r="IAI181" s="75"/>
      <c r="IAJ181" s="13"/>
      <c r="IAK181" s="56"/>
      <c r="IAL181" s="74" t="s">
        <v>63</v>
      </c>
      <c r="IAM181" s="75"/>
      <c r="IAN181" s="13"/>
      <c r="IAO181" s="56"/>
      <c r="IAP181" s="74" t="s">
        <v>63</v>
      </c>
      <c r="IAQ181" s="75"/>
      <c r="IAR181" s="13"/>
      <c r="IAS181" s="56"/>
      <c r="IAT181" s="74" t="s">
        <v>63</v>
      </c>
      <c r="IAU181" s="75"/>
      <c r="IAV181" s="13"/>
      <c r="IAW181" s="56"/>
      <c r="IAX181" s="74" t="s">
        <v>63</v>
      </c>
      <c r="IAY181" s="75"/>
      <c r="IAZ181" s="13"/>
      <c r="IBA181" s="56"/>
      <c r="IBB181" s="74" t="s">
        <v>63</v>
      </c>
      <c r="IBC181" s="75"/>
      <c r="IBD181" s="13"/>
      <c r="IBE181" s="56"/>
      <c r="IBF181" s="74" t="s">
        <v>63</v>
      </c>
      <c r="IBG181" s="75"/>
      <c r="IBH181" s="13"/>
      <c r="IBI181" s="56"/>
      <c r="IBJ181" s="74" t="s">
        <v>63</v>
      </c>
      <c r="IBK181" s="75"/>
      <c r="IBL181" s="13"/>
      <c r="IBM181" s="56"/>
      <c r="IBN181" s="74" t="s">
        <v>63</v>
      </c>
      <c r="IBO181" s="75"/>
      <c r="IBP181" s="13"/>
      <c r="IBQ181" s="56"/>
      <c r="IBR181" s="74" t="s">
        <v>63</v>
      </c>
      <c r="IBS181" s="75"/>
      <c r="IBT181" s="13"/>
      <c r="IBU181" s="56"/>
      <c r="IBV181" s="74" t="s">
        <v>63</v>
      </c>
      <c r="IBW181" s="75"/>
      <c r="IBX181" s="13"/>
      <c r="IBY181" s="56"/>
      <c r="IBZ181" s="74" t="s">
        <v>63</v>
      </c>
      <c r="ICA181" s="75"/>
      <c r="ICB181" s="13"/>
      <c r="ICC181" s="56"/>
      <c r="ICD181" s="74" t="s">
        <v>63</v>
      </c>
      <c r="ICE181" s="75"/>
      <c r="ICF181" s="13"/>
      <c r="ICG181" s="56"/>
      <c r="ICH181" s="74" t="s">
        <v>63</v>
      </c>
      <c r="ICI181" s="75"/>
      <c r="ICJ181" s="13"/>
      <c r="ICK181" s="56"/>
      <c r="ICL181" s="74" t="s">
        <v>63</v>
      </c>
      <c r="ICM181" s="75"/>
      <c r="ICN181" s="13"/>
      <c r="ICO181" s="56"/>
      <c r="ICP181" s="74" t="s">
        <v>63</v>
      </c>
      <c r="ICQ181" s="75"/>
      <c r="ICR181" s="13"/>
      <c r="ICS181" s="56"/>
      <c r="ICT181" s="74" t="s">
        <v>63</v>
      </c>
      <c r="ICU181" s="75"/>
      <c r="ICV181" s="13"/>
      <c r="ICW181" s="56"/>
      <c r="ICX181" s="74" t="s">
        <v>63</v>
      </c>
      <c r="ICY181" s="75"/>
      <c r="ICZ181" s="13"/>
      <c r="IDA181" s="56"/>
      <c r="IDB181" s="74" t="s">
        <v>63</v>
      </c>
      <c r="IDC181" s="75"/>
      <c r="IDD181" s="13"/>
      <c r="IDE181" s="56"/>
      <c r="IDF181" s="74" t="s">
        <v>63</v>
      </c>
      <c r="IDG181" s="75"/>
      <c r="IDH181" s="13"/>
      <c r="IDI181" s="56"/>
      <c r="IDJ181" s="74" t="s">
        <v>63</v>
      </c>
      <c r="IDK181" s="75"/>
      <c r="IDL181" s="13"/>
      <c r="IDM181" s="56"/>
      <c r="IDN181" s="74" t="s">
        <v>63</v>
      </c>
      <c r="IDO181" s="75"/>
      <c r="IDP181" s="13"/>
      <c r="IDQ181" s="56"/>
      <c r="IDR181" s="74" t="s">
        <v>63</v>
      </c>
      <c r="IDS181" s="75"/>
      <c r="IDT181" s="13"/>
      <c r="IDU181" s="56"/>
      <c r="IDV181" s="74" t="s">
        <v>63</v>
      </c>
      <c r="IDW181" s="75"/>
      <c r="IDX181" s="13"/>
      <c r="IDY181" s="56"/>
      <c r="IDZ181" s="74" t="s">
        <v>63</v>
      </c>
      <c r="IEA181" s="75"/>
      <c r="IEB181" s="13"/>
      <c r="IEC181" s="56"/>
      <c r="IED181" s="74" t="s">
        <v>63</v>
      </c>
      <c r="IEE181" s="75"/>
      <c r="IEF181" s="13"/>
      <c r="IEG181" s="56"/>
      <c r="IEH181" s="74" t="s">
        <v>63</v>
      </c>
      <c r="IEI181" s="75"/>
      <c r="IEJ181" s="13"/>
      <c r="IEK181" s="56"/>
      <c r="IEL181" s="74" t="s">
        <v>63</v>
      </c>
      <c r="IEM181" s="75"/>
      <c r="IEN181" s="13"/>
      <c r="IEO181" s="56"/>
      <c r="IEP181" s="74" t="s">
        <v>63</v>
      </c>
      <c r="IEQ181" s="75"/>
      <c r="IER181" s="13"/>
      <c r="IES181" s="56"/>
      <c r="IET181" s="74" t="s">
        <v>63</v>
      </c>
      <c r="IEU181" s="75"/>
      <c r="IEV181" s="13"/>
      <c r="IEW181" s="56"/>
      <c r="IEX181" s="74" t="s">
        <v>63</v>
      </c>
      <c r="IEY181" s="75"/>
      <c r="IEZ181" s="13"/>
      <c r="IFA181" s="56"/>
      <c r="IFB181" s="74" t="s">
        <v>63</v>
      </c>
      <c r="IFC181" s="75"/>
      <c r="IFD181" s="13"/>
      <c r="IFE181" s="56"/>
      <c r="IFF181" s="74" t="s">
        <v>63</v>
      </c>
      <c r="IFG181" s="75"/>
      <c r="IFH181" s="13"/>
      <c r="IFI181" s="56"/>
      <c r="IFJ181" s="74" t="s">
        <v>63</v>
      </c>
      <c r="IFK181" s="75"/>
      <c r="IFL181" s="13"/>
      <c r="IFM181" s="56"/>
      <c r="IFN181" s="74" t="s">
        <v>63</v>
      </c>
      <c r="IFO181" s="75"/>
      <c r="IFP181" s="13"/>
      <c r="IFQ181" s="56"/>
      <c r="IFR181" s="74" t="s">
        <v>63</v>
      </c>
      <c r="IFS181" s="75"/>
      <c r="IFT181" s="13"/>
      <c r="IFU181" s="56"/>
      <c r="IFV181" s="74" t="s">
        <v>63</v>
      </c>
      <c r="IFW181" s="75"/>
      <c r="IFX181" s="13"/>
      <c r="IFY181" s="56"/>
      <c r="IFZ181" s="74" t="s">
        <v>63</v>
      </c>
      <c r="IGA181" s="75"/>
      <c r="IGB181" s="13"/>
      <c r="IGC181" s="56"/>
      <c r="IGD181" s="74" t="s">
        <v>63</v>
      </c>
      <c r="IGE181" s="75"/>
      <c r="IGF181" s="13"/>
      <c r="IGG181" s="56"/>
      <c r="IGH181" s="74" t="s">
        <v>63</v>
      </c>
      <c r="IGI181" s="75"/>
      <c r="IGJ181" s="13"/>
      <c r="IGK181" s="56"/>
      <c r="IGL181" s="74" t="s">
        <v>63</v>
      </c>
      <c r="IGM181" s="75"/>
      <c r="IGN181" s="13"/>
      <c r="IGO181" s="56"/>
      <c r="IGP181" s="74" t="s">
        <v>63</v>
      </c>
      <c r="IGQ181" s="75"/>
      <c r="IGR181" s="13"/>
      <c r="IGS181" s="56"/>
      <c r="IGT181" s="74" t="s">
        <v>63</v>
      </c>
      <c r="IGU181" s="75"/>
      <c r="IGV181" s="13"/>
      <c r="IGW181" s="56"/>
      <c r="IGX181" s="74" t="s">
        <v>63</v>
      </c>
      <c r="IGY181" s="75"/>
      <c r="IGZ181" s="13"/>
      <c r="IHA181" s="56"/>
      <c r="IHB181" s="74" t="s">
        <v>63</v>
      </c>
      <c r="IHC181" s="75"/>
      <c r="IHD181" s="13"/>
      <c r="IHE181" s="56"/>
      <c r="IHF181" s="74" t="s">
        <v>63</v>
      </c>
      <c r="IHG181" s="75"/>
      <c r="IHH181" s="13"/>
      <c r="IHI181" s="56"/>
      <c r="IHJ181" s="74" t="s">
        <v>63</v>
      </c>
      <c r="IHK181" s="75"/>
      <c r="IHL181" s="13"/>
      <c r="IHM181" s="56"/>
      <c r="IHN181" s="74" t="s">
        <v>63</v>
      </c>
      <c r="IHO181" s="75"/>
      <c r="IHP181" s="13"/>
      <c r="IHQ181" s="56"/>
      <c r="IHR181" s="74" t="s">
        <v>63</v>
      </c>
      <c r="IHS181" s="75"/>
      <c r="IHT181" s="13"/>
      <c r="IHU181" s="56"/>
      <c r="IHV181" s="74" t="s">
        <v>63</v>
      </c>
      <c r="IHW181" s="75"/>
      <c r="IHX181" s="13"/>
      <c r="IHY181" s="56"/>
      <c r="IHZ181" s="74" t="s">
        <v>63</v>
      </c>
      <c r="IIA181" s="75"/>
      <c r="IIB181" s="13"/>
      <c r="IIC181" s="56"/>
      <c r="IID181" s="74" t="s">
        <v>63</v>
      </c>
      <c r="IIE181" s="75"/>
      <c r="IIF181" s="13"/>
      <c r="IIG181" s="56"/>
      <c r="IIH181" s="74" t="s">
        <v>63</v>
      </c>
      <c r="III181" s="75"/>
      <c r="IIJ181" s="13"/>
      <c r="IIK181" s="56"/>
      <c r="IIL181" s="74" t="s">
        <v>63</v>
      </c>
      <c r="IIM181" s="75"/>
      <c r="IIN181" s="13"/>
      <c r="IIO181" s="56"/>
      <c r="IIP181" s="74" t="s">
        <v>63</v>
      </c>
      <c r="IIQ181" s="75"/>
      <c r="IIR181" s="13"/>
      <c r="IIS181" s="56"/>
      <c r="IIT181" s="74" t="s">
        <v>63</v>
      </c>
      <c r="IIU181" s="75"/>
      <c r="IIV181" s="13"/>
      <c r="IIW181" s="56"/>
      <c r="IIX181" s="74" t="s">
        <v>63</v>
      </c>
      <c r="IIY181" s="75"/>
      <c r="IIZ181" s="13"/>
      <c r="IJA181" s="56"/>
      <c r="IJB181" s="74" t="s">
        <v>63</v>
      </c>
      <c r="IJC181" s="75"/>
      <c r="IJD181" s="13"/>
      <c r="IJE181" s="56"/>
      <c r="IJF181" s="74" t="s">
        <v>63</v>
      </c>
      <c r="IJG181" s="75"/>
      <c r="IJH181" s="13"/>
      <c r="IJI181" s="56"/>
      <c r="IJJ181" s="74" t="s">
        <v>63</v>
      </c>
      <c r="IJK181" s="75"/>
      <c r="IJL181" s="13"/>
      <c r="IJM181" s="56"/>
      <c r="IJN181" s="74" t="s">
        <v>63</v>
      </c>
      <c r="IJO181" s="75"/>
      <c r="IJP181" s="13"/>
      <c r="IJQ181" s="56"/>
      <c r="IJR181" s="74" t="s">
        <v>63</v>
      </c>
      <c r="IJS181" s="75"/>
      <c r="IJT181" s="13"/>
      <c r="IJU181" s="56"/>
      <c r="IJV181" s="74" t="s">
        <v>63</v>
      </c>
      <c r="IJW181" s="75"/>
      <c r="IJX181" s="13"/>
      <c r="IJY181" s="56"/>
      <c r="IJZ181" s="74" t="s">
        <v>63</v>
      </c>
      <c r="IKA181" s="75"/>
      <c r="IKB181" s="13"/>
      <c r="IKC181" s="56"/>
      <c r="IKD181" s="74" t="s">
        <v>63</v>
      </c>
      <c r="IKE181" s="75"/>
      <c r="IKF181" s="13"/>
      <c r="IKG181" s="56"/>
      <c r="IKH181" s="74" t="s">
        <v>63</v>
      </c>
      <c r="IKI181" s="75"/>
      <c r="IKJ181" s="13"/>
      <c r="IKK181" s="56"/>
      <c r="IKL181" s="74" t="s">
        <v>63</v>
      </c>
      <c r="IKM181" s="75"/>
      <c r="IKN181" s="13"/>
      <c r="IKO181" s="56"/>
      <c r="IKP181" s="74" t="s">
        <v>63</v>
      </c>
      <c r="IKQ181" s="75"/>
      <c r="IKR181" s="13"/>
      <c r="IKS181" s="56"/>
      <c r="IKT181" s="74" t="s">
        <v>63</v>
      </c>
      <c r="IKU181" s="75"/>
      <c r="IKV181" s="13"/>
      <c r="IKW181" s="56"/>
      <c r="IKX181" s="74" t="s">
        <v>63</v>
      </c>
      <c r="IKY181" s="75"/>
      <c r="IKZ181" s="13"/>
      <c r="ILA181" s="56"/>
      <c r="ILB181" s="74" t="s">
        <v>63</v>
      </c>
      <c r="ILC181" s="75"/>
      <c r="ILD181" s="13"/>
      <c r="ILE181" s="56"/>
      <c r="ILF181" s="74" t="s">
        <v>63</v>
      </c>
      <c r="ILG181" s="75"/>
      <c r="ILH181" s="13"/>
      <c r="ILI181" s="56"/>
      <c r="ILJ181" s="74" t="s">
        <v>63</v>
      </c>
      <c r="ILK181" s="75"/>
      <c r="ILL181" s="13"/>
      <c r="ILM181" s="56"/>
      <c r="ILN181" s="74" t="s">
        <v>63</v>
      </c>
      <c r="ILO181" s="75"/>
      <c r="ILP181" s="13"/>
      <c r="ILQ181" s="56"/>
      <c r="ILR181" s="74" t="s">
        <v>63</v>
      </c>
      <c r="ILS181" s="75"/>
      <c r="ILT181" s="13"/>
      <c r="ILU181" s="56"/>
      <c r="ILV181" s="74" t="s">
        <v>63</v>
      </c>
      <c r="ILW181" s="75"/>
      <c r="ILX181" s="13"/>
      <c r="ILY181" s="56"/>
      <c r="ILZ181" s="74" t="s">
        <v>63</v>
      </c>
      <c r="IMA181" s="75"/>
      <c r="IMB181" s="13"/>
      <c r="IMC181" s="56"/>
      <c r="IMD181" s="74" t="s">
        <v>63</v>
      </c>
      <c r="IME181" s="75"/>
      <c r="IMF181" s="13"/>
      <c r="IMG181" s="56"/>
      <c r="IMH181" s="74" t="s">
        <v>63</v>
      </c>
      <c r="IMI181" s="75"/>
      <c r="IMJ181" s="13"/>
      <c r="IMK181" s="56"/>
      <c r="IML181" s="74" t="s">
        <v>63</v>
      </c>
      <c r="IMM181" s="75"/>
      <c r="IMN181" s="13"/>
      <c r="IMO181" s="56"/>
      <c r="IMP181" s="74" t="s">
        <v>63</v>
      </c>
      <c r="IMQ181" s="75"/>
      <c r="IMR181" s="13"/>
      <c r="IMS181" s="56"/>
      <c r="IMT181" s="74" t="s">
        <v>63</v>
      </c>
      <c r="IMU181" s="75"/>
      <c r="IMV181" s="13"/>
      <c r="IMW181" s="56"/>
      <c r="IMX181" s="74" t="s">
        <v>63</v>
      </c>
      <c r="IMY181" s="75"/>
      <c r="IMZ181" s="13"/>
      <c r="INA181" s="56"/>
      <c r="INB181" s="74" t="s">
        <v>63</v>
      </c>
      <c r="INC181" s="75"/>
      <c r="IND181" s="13"/>
      <c r="INE181" s="56"/>
      <c r="INF181" s="74" t="s">
        <v>63</v>
      </c>
      <c r="ING181" s="75"/>
      <c r="INH181" s="13"/>
      <c r="INI181" s="56"/>
      <c r="INJ181" s="74" t="s">
        <v>63</v>
      </c>
      <c r="INK181" s="75"/>
      <c r="INL181" s="13"/>
      <c r="INM181" s="56"/>
      <c r="INN181" s="74" t="s">
        <v>63</v>
      </c>
      <c r="INO181" s="75"/>
      <c r="INP181" s="13"/>
      <c r="INQ181" s="56"/>
      <c r="INR181" s="74" t="s">
        <v>63</v>
      </c>
      <c r="INS181" s="75"/>
      <c r="INT181" s="13"/>
      <c r="INU181" s="56"/>
      <c r="INV181" s="74" t="s">
        <v>63</v>
      </c>
      <c r="INW181" s="75"/>
      <c r="INX181" s="13"/>
      <c r="INY181" s="56"/>
      <c r="INZ181" s="74" t="s">
        <v>63</v>
      </c>
      <c r="IOA181" s="75"/>
      <c r="IOB181" s="13"/>
      <c r="IOC181" s="56"/>
      <c r="IOD181" s="74" t="s">
        <v>63</v>
      </c>
      <c r="IOE181" s="75"/>
      <c r="IOF181" s="13"/>
      <c r="IOG181" s="56"/>
      <c r="IOH181" s="74" t="s">
        <v>63</v>
      </c>
      <c r="IOI181" s="75"/>
      <c r="IOJ181" s="13"/>
      <c r="IOK181" s="56"/>
      <c r="IOL181" s="74" t="s">
        <v>63</v>
      </c>
      <c r="IOM181" s="75"/>
      <c r="ION181" s="13"/>
      <c r="IOO181" s="56"/>
      <c r="IOP181" s="74" t="s">
        <v>63</v>
      </c>
      <c r="IOQ181" s="75"/>
      <c r="IOR181" s="13"/>
      <c r="IOS181" s="56"/>
      <c r="IOT181" s="74" t="s">
        <v>63</v>
      </c>
      <c r="IOU181" s="75"/>
      <c r="IOV181" s="13"/>
      <c r="IOW181" s="56"/>
      <c r="IOX181" s="74" t="s">
        <v>63</v>
      </c>
      <c r="IOY181" s="75"/>
      <c r="IOZ181" s="13"/>
      <c r="IPA181" s="56"/>
      <c r="IPB181" s="74" t="s">
        <v>63</v>
      </c>
      <c r="IPC181" s="75"/>
      <c r="IPD181" s="13"/>
      <c r="IPE181" s="56"/>
      <c r="IPF181" s="74" t="s">
        <v>63</v>
      </c>
      <c r="IPG181" s="75"/>
      <c r="IPH181" s="13"/>
      <c r="IPI181" s="56"/>
      <c r="IPJ181" s="74" t="s">
        <v>63</v>
      </c>
      <c r="IPK181" s="75"/>
      <c r="IPL181" s="13"/>
      <c r="IPM181" s="56"/>
      <c r="IPN181" s="74" t="s">
        <v>63</v>
      </c>
      <c r="IPO181" s="75"/>
      <c r="IPP181" s="13"/>
      <c r="IPQ181" s="56"/>
      <c r="IPR181" s="74" t="s">
        <v>63</v>
      </c>
      <c r="IPS181" s="75"/>
      <c r="IPT181" s="13"/>
      <c r="IPU181" s="56"/>
      <c r="IPV181" s="74" t="s">
        <v>63</v>
      </c>
      <c r="IPW181" s="75"/>
      <c r="IPX181" s="13"/>
      <c r="IPY181" s="56"/>
      <c r="IPZ181" s="74" t="s">
        <v>63</v>
      </c>
      <c r="IQA181" s="75"/>
      <c r="IQB181" s="13"/>
      <c r="IQC181" s="56"/>
      <c r="IQD181" s="74" t="s">
        <v>63</v>
      </c>
      <c r="IQE181" s="75"/>
      <c r="IQF181" s="13"/>
      <c r="IQG181" s="56"/>
      <c r="IQH181" s="74" t="s">
        <v>63</v>
      </c>
      <c r="IQI181" s="75"/>
      <c r="IQJ181" s="13"/>
      <c r="IQK181" s="56"/>
      <c r="IQL181" s="74" t="s">
        <v>63</v>
      </c>
      <c r="IQM181" s="75"/>
      <c r="IQN181" s="13"/>
      <c r="IQO181" s="56"/>
      <c r="IQP181" s="74" t="s">
        <v>63</v>
      </c>
      <c r="IQQ181" s="75"/>
      <c r="IQR181" s="13"/>
      <c r="IQS181" s="56"/>
      <c r="IQT181" s="74" t="s">
        <v>63</v>
      </c>
      <c r="IQU181" s="75"/>
      <c r="IQV181" s="13"/>
      <c r="IQW181" s="56"/>
      <c r="IQX181" s="74" t="s">
        <v>63</v>
      </c>
      <c r="IQY181" s="75"/>
      <c r="IQZ181" s="13"/>
      <c r="IRA181" s="56"/>
      <c r="IRB181" s="74" t="s">
        <v>63</v>
      </c>
      <c r="IRC181" s="75"/>
      <c r="IRD181" s="13"/>
      <c r="IRE181" s="56"/>
      <c r="IRF181" s="74" t="s">
        <v>63</v>
      </c>
      <c r="IRG181" s="75"/>
      <c r="IRH181" s="13"/>
      <c r="IRI181" s="56"/>
      <c r="IRJ181" s="74" t="s">
        <v>63</v>
      </c>
      <c r="IRK181" s="75"/>
      <c r="IRL181" s="13"/>
      <c r="IRM181" s="56"/>
      <c r="IRN181" s="74" t="s">
        <v>63</v>
      </c>
      <c r="IRO181" s="75"/>
      <c r="IRP181" s="13"/>
      <c r="IRQ181" s="56"/>
      <c r="IRR181" s="74" t="s">
        <v>63</v>
      </c>
      <c r="IRS181" s="75"/>
      <c r="IRT181" s="13"/>
      <c r="IRU181" s="56"/>
      <c r="IRV181" s="74" t="s">
        <v>63</v>
      </c>
      <c r="IRW181" s="75"/>
      <c r="IRX181" s="13"/>
      <c r="IRY181" s="56"/>
      <c r="IRZ181" s="74" t="s">
        <v>63</v>
      </c>
      <c r="ISA181" s="75"/>
      <c r="ISB181" s="13"/>
      <c r="ISC181" s="56"/>
      <c r="ISD181" s="74" t="s">
        <v>63</v>
      </c>
      <c r="ISE181" s="75"/>
      <c r="ISF181" s="13"/>
      <c r="ISG181" s="56"/>
      <c r="ISH181" s="74" t="s">
        <v>63</v>
      </c>
      <c r="ISI181" s="75"/>
      <c r="ISJ181" s="13"/>
      <c r="ISK181" s="56"/>
      <c r="ISL181" s="74" t="s">
        <v>63</v>
      </c>
      <c r="ISM181" s="75"/>
      <c r="ISN181" s="13"/>
      <c r="ISO181" s="56"/>
      <c r="ISP181" s="74" t="s">
        <v>63</v>
      </c>
      <c r="ISQ181" s="75"/>
      <c r="ISR181" s="13"/>
      <c r="ISS181" s="56"/>
      <c r="IST181" s="74" t="s">
        <v>63</v>
      </c>
      <c r="ISU181" s="75"/>
      <c r="ISV181" s="13"/>
      <c r="ISW181" s="56"/>
      <c r="ISX181" s="74" t="s">
        <v>63</v>
      </c>
      <c r="ISY181" s="75"/>
      <c r="ISZ181" s="13"/>
      <c r="ITA181" s="56"/>
      <c r="ITB181" s="74" t="s">
        <v>63</v>
      </c>
      <c r="ITC181" s="75"/>
      <c r="ITD181" s="13"/>
      <c r="ITE181" s="56"/>
      <c r="ITF181" s="74" t="s">
        <v>63</v>
      </c>
      <c r="ITG181" s="75"/>
      <c r="ITH181" s="13"/>
      <c r="ITI181" s="56"/>
      <c r="ITJ181" s="74" t="s">
        <v>63</v>
      </c>
      <c r="ITK181" s="75"/>
      <c r="ITL181" s="13"/>
      <c r="ITM181" s="56"/>
      <c r="ITN181" s="74" t="s">
        <v>63</v>
      </c>
      <c r="ITO181" s="75"/>
      <c r="ITP181" s="13"/>
      <c r="ITQ181" s="56"/>
      <c r="ITR181" s="74" t="s">
        <v>63</v>
      </c>
      <c r="ITS181" s="75"/>
      <c r="ITT181" s="13"/>
      <c r="ITU181" s="56"/>
      <c r="ITV181" s="74" t="s">
        <v>63</v>
      </c>
      <c r="ITW181" s="75"/>
      <c r="ITX181" s="13"/>
      <c r="ITY181" s="56"/>
      <c r="ITZ181" s="74" t="s">
        <v>63</v>
      </c>
      <c r="IUA181" s="75"/>
      <c r="IUB181" s="13"/>
      <c r="IUC181" s="56"/>
      <c r="IUD181" s="74" t="s">
        <v>63</v>
      </c>
      <c r="IUE181" s="75"/>
      <c r="IUF181" s="13"/>
      <c r="IUG181" s="56"/>
      <c r="IUH181" s="74" t="s">
        <v>63</v>
      </c>
      <c r="IUI181" s="75"/>
      <c r="IUJ181" s="13"/>
      <c r="IUK181" s="56"/>
      <c r="IUL181" s="74" t="s">
        <v>63</v>
      </c>
      <c r="IUM181" s="75"/>
      <c r="IUN181" s="13"/>
      <c r="IUO181" s="56"/>
      <c r="IUP181" s="74" t="s">
        <v>63</v>
      </c>
      <c r="IUQ181" s="75"/>
      <c r="IUR181" s="13"/>
      <c r="IUS181" s="56"/>
      <c r="IUT181" s="74" t="s">
        <v>63</v>
      </c>
      <c r="IUU181" s="75"/>
      <c r="IUV181" s="13"/>
      <c r="IUW181" s="56"/>
      <c r="IUX181" s="74" t="s">
        <v>63</v>
      </c>
      <c r="IUY181" s="75"/>
      <c r="IUZ181" s="13"/>
      <c r="IVA181" s="56"/>
      <c r="IVB181" s="74" t="s">
        <v>63</v>
      </c>
      <c r="IVC181" s="75"/>
      <c r="IVD181" s="13"/>
      <c r="IVE181" s="56"/>
      <c r="IVF181" s="74" t="s">
        <v>63</v>
      </c>
      <c r="IVG181" s="75"/>
      <c r="IVH181" s="13"/>
      <c r="IVI181" s="56"/>
      <c r="IVJ181" s="74" t="s">
        <v>63</v>
      </c>
      <c r="IVK181" s="75"/>
      <c r="IVL181" s="13"/>
      <c r="IVM181" s="56"/>
      <c r="IVN181" s="74" t="s">
        <v>63</v>
      </c>
      <c r="IVO181" s="75"/>
      <c r="IVP181" s="13"/>
      <c r="IVQ181" s="56"/>
      <c r="IVR181" s="74" t="s">
        <v>63</v>
      </c>
      <c r="IVS181" s="75"/>
      <c r="IVT181" s="13"/>
      <c r="IVU181" s="56"/>
      <c r="IVV181" s="74" t="s">
        <v>63</v>
      </c>
      <c r="IVW181" s="75"/>
      <c r="IVX181" s="13"/>
      <c r="IVY181" s="56"/>
      <c r="IVZ181" s="74" t="s">
        <v>63</v>
      </c>
      <c r="IWA181" s="75"/>
      <c r="IWB181" s="13"/>
      <c r="IWC181" s="56"/>
      <c r="IWD181" s="74" t="s">
        <v>63</v>
      </c>
      <c r="IWE181" s="75"/>
      <c r="IWF181" s="13"/>
      <c r="IWG181" s="56"/>
      <c r="IWH181" s="74" t="s">
        <v>63</v>
      </c>
      <c r="IWI181" s="75"/>
      <c r="IWJ181" s="13"/>
      <c r="IWK181" s="56"/>
      <c r="IWL181" s="74" t="s">
        <v>63</v>
      </c>
      <c r="IWM181" s="75"/>
      <c r="IWN181" s="13"/>
      <c r="IWO181" s="56"/>
      <c r="IWP181" s="74" t="s">
        <v>63</v>
      </c>
      <c r="IWQ181" s="75"/>
      <c r="IWR181" s="13"/>
      <c r="IWS181" s="56"/>
      <c r="IWT181" s="74" t="s">
        <v>63</v>
      </c>
      <c r="IWU181" s="75"/>
      <c r="IWV181" s="13"/>
      <c r="IWW181" s="56"/>
      <c r="IWX181" s="74" t="s">
        <v>63</v>
      </c>
      <c r="IWY181" s="75"/>
      <c r="IWZ181" s="13"/>
      <c r="IXA181" s="56"/>
      <c r="IXB181" s="74" t="s">
        <v>63</v>
      </c>
      <c r="IXC181" s="75"/>
      <c r="IXD181" s="13"/>
      <c r="IXE181" s="56"/>
      <c r="IXF181" s="74" t="s">
        <v>63</v>
      </c>
      <c r="IXG181" s="75"/>
      <c r="IXH181" s="13"/>
      <c r="IXI181" s="56"/>
      <c r="IXJ181" s="74" t="s">
        <v>63</v>
      </c>
      <c r="IXK181" s="75"/>
      <c r="IXL181" s="13"/>
      <c r="IXM181" s="56"/>
      <c r="IXN181" s="74" t="s">
        <v>63</v>
      </c>
      <c r="IXO181" s="75"/>
      <c r="IXP181" s="13"/>
      <c r="IXQ181" s="56"/>
      <c r="IXR181" s="74" t="s">
        <v>63</v>
      </c>
      <c r="IXS181" s="75"/>
      <c r="IXT181" s="13"/>
      <c r="IXU181" s="56"/>
      <c r="IXV181" s="74" t="s">
        <v>63</v>
      </c>
      <c r="IXW181" s="75"/>
      <c r="IXX181" s="13"/>
      <c r="IXY181" s="56"/>
      <c r="IXZ181" s="74" t="s">
        <v>63</v>
      </c>
      <c r="IYA181" s="75"/>
      <c r="IYB181" s="13"/>
      <c r="IYC181" s="56"/>
      <c r="IYD181" s="74" t="s">
        <v>63</v>
      </c>
      <c r="IYE181" s="75"/>
      <c r="IYF181" s="13"/>
      <c r="IYG181" s="56"/>
      <c r="IYH181" s="74" t="s">
        <v>63</v>
      </c>
      <c r="IYI181" s="75"/>
      <c r="IYJ181" s="13"/>
      <c r="IYK181" s="56"/>
      <c r="IYL181" s="74" t="s">
        <v>63</v>
      </c>
      <c r="IYM181" s="75"/>
      <c r="IYN181" s="13"/>
      <c r="IYO181" s="56"/>
      <c r="IYP181" s="74" t="s">
        <v>63</v>
      </c>
      <c r="IYQ181" s="75"/>
      <c r="IYR181" s="13"/>
      <c r="IYS181" s="56"/>
      <c r="IYT181" s="74" t="s">
        <v>63</v>
      </c>
      <c r="IYU181" s="75"/>
      <c r="IYV181" s="13"/>
      <c r="IYW181" s="56"/>
      <c r="IYX181" s="74" t="s">
        <v>63</v>
      </c>
      <c r="IYY181" s="75"/>
      <c r="IYZ181" s="13"/>
      <c r="IZA181" s="56"/>
      <c r="IZB181" s="74" t="s">
        <v>63</v>
      </c>
      <c r="IZC181" s="75"/>
      <c r="IZD181" s="13"/>
      <c r="IZE181" s="56"/>
      <c r="IZF181" s="74" t="s">
        <v>63</v>
      </c>
      <c r="IZG181" s="75"/>
      <c r="IZH181" s="13"/>
      <c r="IZI181" s="56"/>
      <c r="IZJ181" s="74" t="s">
        <v>63</v>
      </c>
      <c r="IZK181" s="75"/>
      <c r="IZL181" s="13"/>
      <c r="IZM181" s="56"/>
      <c r="IZN181" s="74" t="s">
        <v>63</v>
      </c>
      <c r="IZO181" s="75"/>
      <c r="IZP181" s="13"/>
      <c r="IZQ181" s="56"/>
      <c r="IZR181" s="74" t="s">
        <v>63</v>
      </c>
      <c r="IZS181" s="75"/>
      <c r="IZT181" s="13"/>
      <c r="IZU181" s="56"/>
      <c r="IZV181" s="74" t="s">
        <v>63</v>
      </c>
      <c r="IZW181" s="75"/>
      <c r="IZX181" s="13"/>
      <c r="IZY181" s="56"/>
      <c r="IZZ181" s="74" t="s">
        <v>63</v>
      </c>
      <c r="JAA181" s="75"/>
      <c r="JAB181" s="13"/>
      <c r="JAC181" s="56"/>
      <c r="JAD181" s="74" t="s">
        <v>63</v>
      </c>
      <c r="JAE181" s="75"/>
      <c r="JAF181" s="13"/>
      <c r="JAG181" s="56"/>
      <c r="JAH181" s="74" t="s">
        <v>63</v>
      </c>
      <c r="JAI181" s="75"/>
      <c r="JAJ181" s="13"/>
      <c r="JAK181" s="56"/>
      <c r="JAL181" s="74" t="s">
        <v>63</v>
      </c>
      <c r="JAM181" s="75"/>
      <c r="JAN181" s="13"/>
      <c r="JAO181" s="56"/>
      <c r="JAP181" s="74" t="s">
        <v>63</v>
      </c>
      <c r="JAQ181" s="75"/>
      <c r="JAR181" s="13"/>
      <c r="JAS181" s="56"/>
      <c r="JAT181" s="74" t="s">
        <v>63</v>
      </c>
      <c r="JAU181" s="75"/>
      <c r="JAV181" s="13"/>
      <c r="JAW181" s="56"/>
      <c r="JAX181" s="74" t="s">
        <v>63</v>
      </c>
      <c r="JAY181" s="75"/>
      <c r="JAZ181" s="13"/>
      <c r="JBA181" s="56"/>
      <c r="JBB181" s="74" t="s">
        <v>63</v>
      </c>
      <c r="JBC181" s="75"/>
      <c r="JBD181" s="13"/>
      <c r="JBE181" s="56"/>
      <c r="JBF181" s="74" t="s">
        <v>63</v>
      </c>
      <c r="JBG181" s="75"/>
      <c r="JBH181" s="13"/>
      <c r="JBI181" s="56"/>
      <c r="JBJ181" s="74" t="s">
        <v>63</v>
      </c>
      <c r="JBK181" s="75"/>
      <c r="JBL181" s="13"/>
      <c r="JBM181" s="56"/>
      <c r="JBN181" s="74" t="s">
        <v>63</v>
      </c>
      <c r="JBO181" s="75"/>
      <c r="JBP181" s="13"/>
      <c r="JBQ181" s="56"/>
      <c r="JBR181" s="74" t="s">
        <v>63</v>
      </c>
      <c r="JBS181" s="75"/>
      <c r="JBT181" s="13"/>
      <c r="JBU181" s="56"/>
      <c r="JBV181" s="74" t="s">
        <v>63</v>
      </c>
      <c r="JBW181" s="75"/>
      <c r="JBX181" s="13"/>
      <c r="JBY181" s="56"/>
      <c r="JBZ181" s="74" t="s">
        <v>63</v>
      </c>
      <c r="JCA181" s="75"/>
      <c r="JCB181" s="13"/>
      <c r="JCC181" s="56"/>
      <c r="JCD181" s="74" t="s">
        <v>63</v>
      </c>
      <c r="JCE181" s="75"/>
      <c r="JCF181" s="13"/>
      <c r="JCG181" s="56"/>
      <c r="JCH181" s="74" t="s">
        <v>63</v>
      </c>
      <c r="JCI181" s="75"/>
      <c r="JCJ181" s="13"/>
      <c r="JCK181" s="56"/>
      <c r="JCL181" s="74" t="s">
        <v>63</v>
      </c>
      <c r="JCM181" s="75"/>
      <c r="JCN181" s="13"/>
      <c r="JCO181" s="56"/>
      <c r="JCP181" s="74" t="s">
        <v>63</v>
      </c>
      <c r="JCQ181" s="75"/>
      <c r="JCR181" s="13"/>
      <c r="JCS181" s="56"/>
      <c r="JCT181" s="74" t="s">
        <v>63</v>
      </c>
      <c r="JCU181" s="75"/>
      <c r="JCV181" s="13"/>
      <c r="JCW181" s="56"/>
      <c r="JCX181" s="74" t="s">
        <v>63</v>
      </c>
      <c r="JCY181" s="75"/>
      <c r="JCZ181" s="13"/>
      <c r="JDA181" s="56"/>
      <c r="JDB181" s="74" t="s">
        <v>63</v>
      </c>
      <c r="JDC181" s="75"/>
      <c r="JDD181" s="13"/>
      <c r="JDE181" s="56"/>
      <c r="JDF181" s="74" t="s">
        <v>63</v>
      </c>
      <c r="JDG181" s="75"/>
      <c r="JDH181" s="13"/>
      <c r="JDI181" s="56"/>
      <c r="JDJ181" s="74" t="s">
        <v>63</v>
      </c>
      <c r="JDK181" s="75"/>
      <c r="JDL181" s="13"/>
      <c r="JDM181" s="56"/>
      <c r="JDN181" s="74" t="s">
        <v>63</v>
      </c>
      <c r="JDO181" s="75"/>
      <c r="JDP181" s="13"/>
      <c r="JDQ181" s="56"/>
      <c r="JDR181" s="74" t="s">
        <v>63</v>
      </c>
      <c r="JDS181" s="75"/>
      <c r="JDT181" s="13"/>
      <c r="JDU181" s="56"/>
      <c r="JDV181" s="74" t="s">
        <v>63</v>
      </c>
      <c r="JDW181" s="75"/>
      <c r="JDX181" s="13"/>
      <c r="JDY181" s="56"/>
      <c r="JDZ181" s="74" t="s">
        <v>63</v>
      </c>
      <c r="JEA181" s="75"/>
      <c r="JEB181" s="13"/>
      <c r="JEC181" s="56"/>
      <c r="JED181" s="74" t="s">
        <v>63</v>
      </c>
      <c r="JEE181" s="75"/>
      <c r="JEF181" s="13"/>
      <c r="JEG181" s="56"/>
      <c r="JEH181" s="74" t="s">
        <v>63</v>
      </c>
      <c r="JEI181" s="75"/>
      <c r="JEJ181" s="13"/>
      <c r="JEK181" s="56"/>
      <c r="JEL181" s="74" t="s">
        <v>63</v>
      </c>
      <c r="JEM181" s="75"/>
      <c r="JEN181" s="13"/>
      <c r="JEO181" s="56"/>
      <c r="JEP181" s="74" t="s">
        <v>63</v>
      </c>
      <c r="JEQ181" s="75"/>
      <c r="JER181" s="13"/>
      <c r="JES181" s="56"/>
      <c r="JET181" s="74" t="s">
        <v>63</v>
      </c>
      <c r="JEU181" s="75"/>
      <c r="JEV181" s="13"/>
      <c r="JEW181" s="56"/>
      <c r="JEX181" s="74" t="s">
        <v>63</v>
      </c>
      <c r="JEY181" s="75"/>
      <c r="JEZ181" s="13"/>
      <c r="JFA181" s="56"/>
      <c r="JFB181" s="74" t="s">
        <v>63</v>
      </c>
      <c r="JFC181" s="75"/>
      <c r="JFD181" s="13"/>
      <c r="JFE181" s="56"/>
      <c r="JFF181" s="74" t="s">
        <v>63</v>
      </c>
      <c r="JFG181" s="75"/>
      <c r="JFH181" s="13"/>
      <c r="JFI181" s="56"/>
      <c r="JFJ181" s="74" t="s">
        <v>63</v>
      </c>
      <c r="JFK181" s="75"/>
      <c r="JFL181" s="13"/>
      <c r="JFM181" s="56"/>
      <c r="JFN181" s="74" t="s">
        <v>63</v>
      </c>
      <c r="JFO181" s="75"/>
      <c r="JFP181" s="13"/>
      <c r="JFQ181" s="56"/>
      <c r="JFR181" s="74" t="s">
        <v>63</v>
      </c>
      <c r="JFS181" s="75"/>
      <c r="JFT181" s="13"/>
      <c r="JFU181" s="56"/>
      <c r="JFV181" s="74" t="s">
        <v>63</v>
      </c>
      <c r="JFW181" s="75"/>
      <c r="JFX181" s="13"/>
      <c r="JFY181" s="56"/>
      <c r="JFZ181" s="74" t="s">
        <v>63</v>
      </c>
      <c r="JGA181" s="75"/>
      <c r="JGB181" s="13"/>
      <c r="JGC181" s="56"/>
      <c r="JGD181" s="74" t="s">
        <v>63</v>
      </c>
      <c r="JGE181" s="75"/>
      <c r="JGF181" s="13"/>
      <c r="JGG181" s="56"/>
      <c r="JGH181" s="74" t="s">
        <v>63</v>
      </c>
      <c r="JGI181" s="75"/>
      <c r="JGJ181" s="13"/>
      <c r="JGK181" s="56"/>
      <c r="JGL181" s="74" t="s">
        <v>63</v>
      </c>
      <c r="JGM181" s="75"/>
      <c r="JGN181" s="13"/>
      <c r="JGO181" s="56"/>
      <c r="JGP181" s="74" t="s">
        <v>63</v>
      </c>
      <c r="JGQ181" s="75"/>
      <c r="JGR181" s="13"/>
      <c r="JGS181" s="56"/>
      <c r="JGT181" s="74" t="s">
        <v>63</v>
      </c>
      <c r="JGU181" s="75"/>
      <c r="JGV181" s="13"/>
      <c r="JGW181" s="56"/>
      <c r="JGX181" s="74" t="s">
        <v>63</v>
      </c>
      <c r="JGY181" s="75"/>
      <c r="JGZ181" s="13"/>
      <c r="JHA181" s="56"/>
      <c r="JHB181" s="74" t="s">
        <v>63</v>
      </c>
      <c r="JHC181" s="75"/>
      <c r="JHD181" s="13"/>
      <c r="JHE181" s="56"/>
      <c r="JHF181" s="74" t="s">
        <v>63</v>
      </c>
      <c r="JHG181" s="75"/>
      <c r="JHH181" s="13"/>
      <c r="JHI181" s="56"/>
      <c r="JHJ181" s="74" t="s">
        <v>63</v>
      </c>
      <c r="JHK181" s="75"/>
      <c r="JHL181" s="13"/>
      <c r="JHM181" s="56"/>
      <c r="JHN181" s="74" t="s">
        <v>63</v>
      </c>
      <c r="JHO181" s="75"/>
      <c r="JHP181" s="13"/>
      <c r="JHQ181" s="56"/>
      <c r="JHR181" s="74" t="s">
        <v>63</v>
      </c>
      <c r="JHS181" s="75"/>
      <c r="JHT181" s="13"/>
      <c r="JHU181" s="56"/>
      <c r="JHV181" s="74" t="s">
        <v>63</v>
      </c>
      <c r="JHW181" s="75"/>
      <c r="JHX181" s="13"/>
      <c r="JHY181" s="56"/>
      <c r="JHZ181" s="74" t="s">
        <v>63</v>
      </c>
      <c r="JIA181" s="75"/>
      <c r="JIB181" s="13"/>
      <c r="JIC181" s="56"/>
      <c r="JID181" s="74" t="s">
        <v>63</v>
      </c>
      <c r="JIE181" s="75"/>
      <c r="JIF181" s="13"/>
      <c r="JIG181" s="56"/>
      <c r="JIH181" s="74" t="s">
        <v>63</v>
      </c>
      <c r="JII181" s="75"/>
      <c r="JIJ181" s="13"/>
      <c r="JIK181" s="56"/>
      <c r="JIL181" s="74" t="s">
        <v>63</v>
      </c>
      <c r="JIM181" s="75"/>
      <c r="JIN181" s="13"/>
      <c r="JIO181" s="56"/>
      <c r="JIP181" s="74" t="s">
        <v>63</v>
      </c>
      <c r="JIQ181" s="75"/>
      <c r="JIR181" s="13"/>
      <c r="JIS181" s="56"/>
      <c r="JIT181" s="74" t="s">
        <v>63</v>
      </c>
      <c r="JIU181" s="75"/>
      <c r="JIV181" s="13"/>
      <c r="JIW181" s="56"/>
      <c r="JIX181" s="74" t="s">
        <v>63</v>
      </c>
      <c r="JIY181" s="75"/>
      <c r="JIZ181" s="13"/>
      <c r="JJA181" s="56"/>
      <c r="JJB181" s="74" t="s">
        <v>63</v>
      </c>
      <c r="JJC181" s="75"/>
      <c r="JJD181" s="13"/>
      <c r="JJE181" s="56"/>
      <c r="JJF181" s="74" t="s">
        <v>63</v>
      </c>
      <c r="JJG181" s="75"/>
      <c r="JJH181" s="13"/>
      <c r="JJI181" s="56"/>
      <c r="JJJ181" s="74" t="s">
        <v>63</v>
      </c>
      <c r="JJK181" s="75"/>
      <c r="JJL181" s="13"/>
      <c r="JJM181" s="56"/>
      <c r="JJN181" s="74" t="s">
        <v>63</v>
      </c>
      <c r="JJO181" s="75"/>
      <c r="JJP181" s="13"/>
      <c r="JJQ181" s="56"/>
      <c r="JJR181" s="74" t="s">
        <v>63</v>
      </c>
      <c r="JJS181" s="75"/>
      <c r="JJT181" s="13"/>
      <c r="JJU181" s="56"/>
      <c r="JJV181" s="74" t="s">
        <v>63</v>
      </c>
      <c r="JJW181" s="75"/>
      <c r="JJX181" s="13"/>
      <c r="JJY181" s="56"/>
      <c r="JJZ181" s="74" t="s">
        <v>63</v>
      </c>
      <c r="JKA181" s="75"/>
      <c r="JKB181" s="13"/>
      <c r="JKC181" s="56"/>
      <c r="JKD181" s="74" t="s">
        <v>63</v>
      </c>
      <c r="JKE181" s="75"/>
      <c r="JKF181" s="13"/>
      <c r="JKG181" s="56"/>
      <c r="JKH181" s="74" t="s">
        <v>63</v>
      </c>
      <c r="JKI181" s="75"/>
      <c r="JKJ181" s="13"/>
      <c r="JKK181" s="56"/>
      <c r="JKL181" s="74" t="s">
        <v>63</v>
      </c>
      <c r="JKM181" s="75"/>
      <c r="JKN181" s="13"/>
      <c r="JKO181" s="56"/>
      <c r="JKP181" s="74" t="s">
        <v>63</v>
      </c>
      <c r="JKQ181" s="75"/>
      <c r="JKR181" s="13"/>
      <c r="JKS181" s="56"/>
      <c r="JKT181" s="74" t="s">
        <v>63</v>
      </c>
      <c r="JKU181" s="75"/>
      <c r="JKV181" s="13"/>
      <c r="JKW181" s="56"/>
      <c r="JKX181" s="74" t="s">
        <v>63</v>
      </c>
      <c r="JKY181" s="75"/>
      <c r="JKZ181" s="13"/>
      <c r="JLA181" s="56"/>
      <c r="JLB181" s="74" t="s">
        <v>63</v>
      </c>
      <c r="JLC181" s="75"/>
      <c r="JLD181" s="13"/>
      <c r="JLE181" s="56"/>
      <c r="JLF181" s="74" t="s">
        <v>63</v>
      </c>
      <c r="JLG181" s="75"/>
      <c r="JLH181" s="13"/>
      <c r="JLI181" s="56"/>
      <c r="JLJ181" s="74" t="s">
        <v>63</v>
      </c>
      <c r="JLK181" s="75"/>
      <c r="JLL181" s="13"/>
      <c r="JLM181" s="56"/>
      <c r="JLN181" s="74" t="s">
        <v>63</v>
      </c>
      <c r="JLO181" s="75"/>
      <c r="JLP181" s="13"/>
      <c r="JLQ181" s="56"/>
      <c r="JLR181" s="74" t="s">
        <v>63</v>
      </c>
      <c r="JLS181" s="75"/>
      <c r="JLT181" s="13"/>
      <c r="JLU181" s="56"/>
      <c r="JLV181" s="74" t="s">
        <v>63</v>
      </c>
      <c r="JLW181" s="75"/>
      <c r="JLX181" s="13"/>
      <c r="JLY181" s="56"/>
      <c r="JLZ181" s="74" t="s">
        <v>63</v>
      </c>
      <c r="JMA181" s="75"/>
      <c r="JMB181" s="13"/>
      <c r="JMC181" s="56"/>
      <c r="JMD181" s="74" t="s">
        <v>63</v>
      </c>
      <c r="JME181" s="75"/>
      <c r="JMF181" s="13"/>
      <c r="JMG181" s="56"/>
      <c r="JMH181" s="74" t="s">
        <v>63</v>
      </c>
      <c r="JMI181" s="75"/>
      <c r="JMJ181" s="13"/>
      <c r="JMK181" s="56"/>
      <c r="JML181" s="74" t="s">
        <v>63</v>
      </c>
      <c r="JMM181" s="75"/>
      <c r="JMN181" s="13"/>
      <c r="JMO181" s="56"/>
      <c r="JMP181" s="74" t="s">
        <v>63</v>
      </c>
      <c r="JMQ181" s="75"/>
      <c r="JMR181" s="13"/>
      <c r="JMS181" s="56"/>
      <c r="JMT181" s="74" t="s">
        <v>63</v>
      </c>
      <c r="JMU181" s="75"/>
      <c r="JMV181" s="13"/>
      <c r="JMW181" s="56"/>
      <c r="JMX181" s="74" t="s">
        <v>63</v>
      </c>
      <c r="JMY181" s="75"/>
      <c r="JMZ181" s="13"/>
      <c r="JNA181" s="56"/>
      <c r="JNB181" s="74" t="s">
        <v>63</v>
      </c>
      <c r="JNC181" s="75"/>
      <c r="JND181" s="13"/>
      <c r="JNE181" s="56"/>
      <c r="JNF181" s="74" t="s">
        <v>63</v>
      </c>
      <c r="JNG181" s="75"/>
      <c r="JNH181" s="13"/>
      <c r="JNI181" s="56"/>
      <c r="JNJ181" s="74" t="s">
        <v>63</v>
      </c>
      <c r="JNK181" s="75"/>
      <c r="JNL181" s="13"/>
      <c r="JNM181" s="56"/>
      <c r="JNN181" s="74" t="s">
        <v>63</v>
      </c>
      <c r="JNO181" s="75"/>
      <c r="JNP181" s="13"/>
      <c r="JNQ181" s="56"/>
      <c r="JNR181" s="74" t="s">
        <v>63</v>
      </c>
      <c r="JNS181" s="75"/>
      <c r="JNT181" s="13"/>
      <c r="JNU181" s="56"/>
      <c r="JNV181" s="74" t="s">
        <v>63</v>
      </c>
      <c r="JNW181" s="75"/>
      <c r="JNX181" s="13"/>
      <c r="JNY181" s="56"/>
      <c r="JNZ181" s="74" t="s">
        <v>63</v>
      </c>
      <c r="JOA181" s="75"/>
      <c r="JOB181" s="13"/>
      <c r="JOC181" s="56"/>
      <c r="JOD181" s="74" t="s">
        <v>63</v>
      </c>
      <c r="JOE181" s="75"/>
      <c r="JOF181" s="13"/>
      <c r="JOG181" s="56"/>
      <c r="JOH181" s="74" t="s">
        <v>63</v>
      </c>
      <c r="JOI181" s="75"/>
      <c r="JOJ181" s="13"/>
      <c r="JOK181" s="56"/>
      <c r="JOL181" s="74" t="s">
        <v>63</v>
      </c>
      <c r="JOM181" s="75"/>
      <c r="JON181" s="13"/>
      <c r="JOO181" s="56"/>
      <c r="JOP181" s="74" t="s">
        <v>63</v>
      </c>
      <c r="JOQ181" s="75"/>
      <c r="JOR181" s="13"/>
      <c r="JOS181" s="56"/>
      <c r="JOT181" s="74" t="s">
        <v>63</v>
      </c>
      <c r="JOU181" s="75"/>
      <c r="JOV181" s="13"/>
      <c r="JOW181" s="56"/>
      <c r="JOX181" s="74" t="s">
        <v>63</v>
      </c>
      <c r="JOY181" s="75"/>
      <c r="JOZ181" s="13"/>
      <c r="JPA181" s="56"/>
      <c r="JPB181" s="74" t="s">
        <v>63</v>
      </c>
      <c r="JPC181" s="75"/>
      <c r="JPD181" s="13"/>
      <c r="JPE181" s="56"/>
      <c r="JPF181" s="74" t="s">
        <v>63</v>
      </c>
      <c r="JPG181" s="75"/>
      <c r="JPH181" s="13"/>
      <c r="JPI181" s="56"/>
      <c r="JPJ181" s="74" t="s">
        <v>63</v>
      </c>
      <c r="JPK181" s="75"/>
      <c r="JPL181" s="13"/>
      <c r="JPM181" s="56"/>
      <c r="JPN181" s="74" t="s">
        <v>63</v>
      </c>
      <c r="JPO181" s="75"/>
      <c r="JPP181" s="13"/>
      <c r="JPQ181" s="56"/>
      <c r="JPR181" s="74" t="s">
        <v>63</v>
      </c>
      <c r="JPS181" s="75"/>
      <c r="JPT181" s="13"/>
      <c r="JPU181" s="56"/>
      <c r="JPV181" s="74" t="s">
        <v>63</v>
      </c>
      <c r="JPW181" s="75"/>
      <c r="JPX181" s="13"/>
      <c r="JPY181" s="56"/>
      <c r="JPZ181" s="74" t="s">
        <v>63</v>
      </c>
      <c r="JQA181" s="75"/>
      <c r="JQB181" s="13"/>
      <c r="JQC181" s="56"/>
      <c r="JQD181" s="74" t="s">
        <v>63</v>
      </c>
      <c r="JQE181" s="75"/>
      <c r="JQF181" s="13"/>
      <c r="JQG181" s="56"/>
      <c r="JQH181" s="74" t="s">
        <v>63</v>
      </c>
      <c r="JQI181" s="75"/>
      <c r="JQJ181" s="13"/>
      <c r="JQK181" s="56"/>
      <c r="JQL181" s="74" t="s">
        <v>63</v>
      </c>
      <c r="JQM181" s="75"/>
      <c r="JQN181" s="13"/>
      <c r="JQO181" s="56"/>
      <c r="JQP181" s="74" t="s">
        <v>63</v>
      </c>
      <c r="JQQ181" s="75"/>
      <c r="JQR181" s="13"/>
      <c r="JQS181" s="56"/>
      <c r="JQT181" s="74" t="s">
        <v>63</v>
      </c>
      <c r="JQU181" s="75"/>
      <c r="JQV181" s="13"/>
      <c r="JQW181" s="56"/>
      <c r="JQX181" s="74" t="s">
        <v>63</v>
      </c>
      <c r="JQY181" s="75"/>
      <c r="JQZ181" s="13"/>
      <c r="JRA181" s="56"/>
      <c r="JRB181" s="74" t="s">
        <v>63</v>
      </c>
      <c r="JRC181" s="75"/>
      <c r="JRD181" s="13"/>
      <c r="JRE181" s="56"/>
      <c r="JRF181" s="74" t="s">
        <v>63</v>
      </c>
      <c r="JRG181" s="75"/>
      <c r="JRH181" s="13"/>
      <c r="JRI181" s="56"/>
      <c r="JRJ181" s="74" t="s">
        <v>63</v>
      </c>
      <c r="JRK181" s="75"/>
      <c r="JRL181" s="13"/>
      <c r="JRM181" s="56"/>
      <c r="JRN181" s="74" t="s">
        <v>63</v>
      </c>
      <c r="JRO181" s="75"/>
      <c r="JRP181" s="13"/>
      <c r="JRQ181" s="56"/>
      <c r="JRR181" s="74" t="s">
        <v>63</v>
      </c>
      <c r="JRS181" s="75"/>
      <c r="JRT181" s="13"/>
      <c r="JRU181" s="56"/>
      <c r="JRV181" s="74" t="s">
        <v>63</v>
      </c>
      <c r="JRW181" s="75"/>
      <c r="JRX181" s="13"/>
      <c r="JRY181" s="56"/>
      <c r="JRZ181" s="74" t="s">
        <v>63</v>
      </c>
      <c r="JSA181" s="75"/>
      <c r="JSB181" s="13"/>
      <c r="JSC181" s="56"/>
      <c r="JSD181" s="74" t="s">
        <v>63</v>
      </c>
      <c r="JSE181" s="75"/>
      <c r="JSF181" s="13"/>
      <c r="JSG181" s="56"/>
      <c r="JSH181" s="74" t="s">
        <v>63</v>
      </c>
      <c r="JSI181" s="75"/>
      <c r="JSJ181" s="13"/>
      <c r="JSK181" s="56"/>
      <c r="JSL181" s="74" t="s">
        <v>63</v>
      </c>
      <c r="JSM181" s="75"/>
      <c r="JSN181" s="13"/>
      <c r="JSO181" s="56"/>
      <c r="JSP181" s="74" t="s">
        <v>63</v>
      </c>
      <c r="JSQ181" s="75"/>
      <c r="JSR181" s="13"/>
      <c r="JSS181" s="56"/>
      <c r="JST181" s="74" t="s">
        <v>63</v>
      </c>
      <c r="JSU181" s="75"/>
      <c r="JSV181" s="13"/>
      <c r="JSW181" s="56"/>
      <c r="JSX181" s="74" t="s">
        <v>63</v>
      </c>
      <c r="JSY181" s="75"/>
      <c r="JSZ181" s="13"/>
      <c r="JTA181" s="56"/>
      <c r="JTB181" s="74" t="s">
        <v>63</v>
      </c>
      <c r="JTC181" s="75"/>
      <c r="JTD181" s="13"/>
      <c r="JTE181" s="56"/>
      <c r="JTF181" s="74" t="s">
        <v>63</v>
      </c>
      <c r="JTG181" s="75"/>
      <c r="JTH181" s="13"/>
      <c r="JTI181" s="56"/>
      <c r="JTJ181" s="74" t="s">
        <v>63</v>
      </c>
      <c r="JTK181" s="75"/>
      <c r="JTL181" s="13"/>
      <c r="JTM181" s="56"/>
      <c r="JTN181" s="74" t="s">
        <v>63</v>
      </c>
      <c r="JTO181" s="75"/>
      <c r="JTP181" s="13"/>
      <c r="JTQ181" s="56"/>
      <c r="JTR181" s="74" t="s">
        <v>63</v>
      </c>
      <c r="JTS181" s="75"/>
      <c r="JTT181" s="13"/>
      <c r="JTU181" s="56"/>
      <c r="JTV181" s="74" t="s">
        <v>63</v>
      </c>
      <c r="JTW181" s="75"/>
      <c r="JTX181" s="13"/>
      <c r="JTY181" s="56"/>
      <c r="JTZ181" s="74" t="s">
        <v>63</v>
      </c>
      <c r="JUA181" s="75"/>
      <c r="JUB181" s="13"/>
      <c r="JUC181" s="56"/>
      <c r="JUD181" s="74" t="s">
        <v>63</v>
      </c>
      <c r="JUE181" s="75"/>
      <c r="JUF181" s="13"/>
      <c r="JUG181" s="56"/>
      <c r="JUH181" s="74" t="s">
        <v>63</v>
      </c>
      <c r="JUI181" s="75"/>
      <c r="JUJ181" s="13"/>
      <c r="JUK181" s="56"/>
      <c r="JUL181" s="74" t="s">
        <v>63</v>
      </c>
      <c r="JUM181" s="75"/>
      <c r="JUN181" s="13"/>
      <c r="JUO181" s="56"/>
      <c r="JUP181" s="74" t="s">
        <v>63</v>
      </c>
      <c r="JUQ181" s="75"/>
      <c r="JUR181" s="13"/>
      <c r="JUS181" s="56"/>
      <c r="JUT181" s="74" t="s">
        <v>63</v>
      </c>
      <c r="JUU181" s="75"/>
      <c r="JUV181" s="13"/>
      <c r="JUW181" s="56"/>
      <c r="JUX181" s="74" t="s">
        <v>63</v>
      </c>
      <c r="JUY181" s="75"/>
      <c r="JUZ181" s="13"/>
      <c r="JVA181" s="56"/>
      <c r="JVB181" s="74" t="s">
        <v>63</v>
      </c>
      <c r="JVC181" s="75"/>
      <c r="JVD181" s="13"/>
      <c r="JVE181" s="56"/>
      <c r="JVF181" s="74" t="s">
        <v>63</v>
      </c>
      <c r="JVG181" s="75"/>
      <c r="JVH181" s="13"/>
      <c r="JVI181" s="56"/>
      <c r="JVJ181" s="74" t="s">
        <v>63</v>
      </c>
      <c r="JVK181" s="75"/>
      <c r="JVL181" s="13"/>
      <c r="JVM181" s="56"/>
      <c r="JVN181" s="74" t="s">
        <v>63</v>
      </c>
      <c r="JVO181" s="75"/>
      <c r="JVP181" s="13"/>
      <c r="JVQ181" s="56"/>
      <c r="JVR181" s="74" t="s">
        <v>63</v>
      </c>
      <c r="JVS181" s="75"/>
      <c r="JVT181" s="13"/>
      <c r="JVU181" s="56"/>
      <c r="JVV181" s="74" t="s">
        <v>63</v>
      </c>
      <c r="JVW181" s="75"/>
      <c r="JVX181" s="13"/>
      <c r="JVY181" s="56"/>
      <c r="JVZ181" s="74" t="s">
        <v>63</v>
      </c>
      <c r="JWA181" s="75"/>
      <c r="JWB181" s="13"/>
      <c r="JWC181" s="56"/>
      <c r="JWD181" s="74" t="s">
        <v>63</v>
      </c>
      <c r="JWE181" s="75"/>
      <c r="JWF181" s="13"/>
      <c r="JWG181" s="56"/>
      <c r="JWH181" s="74" t="s">
        <v>63</v>
      </c>
      <c r="JWI181" s="75"/>
      <c r="JWJ181" s="13"/>
      <c r="JWK181" s="56"/>
      <c r="JWL181" s="74" t="s">
        <v>63</v>
      </c>
      <c r="JWM181" s="75"/>
      <c r="JWN181" s="13"/>
      <c r="JWO181" s="56"/>
      <c r="JWP181" s="74" t="s">
        <v>63</v>
      </c>
      <c r="JWQ181" s="75"/>
      <c r="JWR181" s="13"/>
      <c r="JWS181" s="56"/>
      <c r="JWT181" s="74" t="s">
        <v>63</v>
      </c>
      <c r="JWU181" s="75"/>
      <c r="JWV181" s="13"/>
      <c r="JWW181" s="56"/>
      <c r="JWX181" s="74" t="s">
        <v>63</v>
      </c>
      <c r="JWY181" s="75"/>
      <c r="JWZ181" s="13"/>
      <c r="JXA181" s="56"/>
      <c r="JXB181" s="74" t="s">
        <v>63</v>
      </c>
      <c r="JXC181" s="75"/>
      <c r="JXD181" s="13"/>
      <c r="JXE181" s="56"/>
      <c r="JXF181" s="74" t="s">
        <v>63</v>
      </c>
      <c r="JXG181" s="75"/>
      <c r="JXH181" s="13"/>
      <c r="JXI181" s="56"/>
      <c r="JXJ181" s="74" t="s">
        <v>63</v>
      </c>
      <c r="JXK181" s="75"/>
      <c r="JXL181" s="13"/>
      <c r="JXM181" s="56"/>
      <c r="JXN181" s="74" t="s">
        <v>63</v>
      </c>
      <c r="JXO181" s="75"/>
      <c r="JXP181" s="13"/>
      <c r="JXQ181" s="56"/>
      <c r="JXR181" s="74" t="s">
        <v>63</v>
      </c>
      <c r="JXS181" s="75"/>
      <c r="JXT181" s="13"/>
      <c r="JXU181" s="56"/>
      <c r="JXV181" s="74" t="s">
        <v>63</v>
      </c>
      <c r="JXW181" s="75"/>
      <c r="JXX181" s="13"/>
      <c r="JXY181" s="56"/>
      <c r="JXZ181" s="74" t="s">
        <v>63</v>
      </c>
      <c r="JYA181" s="75"/>
      <c r="JYB181" s="13"/>
      <c r="JYC181" s="56"/>
      <c r="JYD181" s="74" t="s">
        <v>63</v>
      </c>
      <c r="JYE181" s="75"/>
      <c r="JYF181" s="13"/>
      <c r="JYG181" s="56"/>
      <c r="JYH181" s="74" t="s">
        <v>63</v>
      </c>
      <c r="JYI181" s="75"/>
      <c r="JYJ181" s="13"/>
      <c r="JYK181" s="56"/>
      <c r="JYL181" s="74" t="s">
        <v>63</v>
      </c>
      <c r="JYM181" s="75"/>
      <c r="JYN181" s="13"/>
      <c r="JYO181" s="56"/>
      <c r="JYP181" s="74" t="s">
        <v>63</v>
      </c>
      <c r="JYQ181" s="75"/>
      <c r="JYR181" s="13"/>
      <c r="JYS181" s="56"/>
      <c r="JYT181" s="74" t="s">
        <v>63</v>
      </c>
      <c r="JYU181" s="75"/>
      <c r="JYV181" s="13"/>
      <c r="JYW181" s="56"/>
      <c r="JYX181" s="74" t="s">
        <v>63</v>
      </c>
      <c r="JYY181" s="75"/>
      <c r="JYZ181" s="13"/>
      <c r="JZA181" s="56"/>
      <c r="JZB181" s="74" t="s">
        <v>63</v>
      </c>
      <c r="JZC181" s="75"/>
      <c r="JZD181" s="13"/>
      <c r="JZE181" s="56"/>
      <c r="JZF181" s="74" t="s">
        <v>63</v>
      </c>
      <c r="JZG181" s="75"/>
      <c r="JZH181" s="13"/>
      <c r="JZI181" s="56"/>
      <c r="JZJ181" s="74" t="s">
        <v>63</v>
      </c>
      <c r="JZK181" s="75"/>
      <c r="JZL181" s="13"/>
      <c r="JZM181" s="56"/>
      <c r="JZN181" s="74" t="s">
        <v>63</v>
      </c>
      <c r="JZO181" s="75"/>
      <c r="JZP181" s="13"/>
      <c r="JZQ181" s="56"/>
      <c r="JZR181" s="74" t="s">
        <v>63</v>
      </c>
      <c r="JZS181" s="75"/>
      <c r="JZT181" s="13"/>
      <c r="JZU181" s="56"/>
      <c r="JZV181" s="74" t="s">
        <v>63</v>
      </c>
      <c r="JZW181" s="75"/>
      <c r="JZX181" s="13"/>
      <c r="JZY181" s="56"/>
      <c r="JZZ181" s="74" t="s">
        <v>63</v>
      </c>
      <c r="KAA181" s="75"/>
      <c r="KAB181" s="13"/>
      <c r="KAC181" s="56"/>
      <c r="KAD181" s="74" t="s">
        <v>63</v>
      </c>
      <c r="KAE181" s="75"/>
      <c r="KAF181" s="13"/>
      <c r="KAG181" s="56"/>
      <c r="KAH181" s="74" t="s">
        <v>63</v>
      </c>
      <c r="KAI181" s="75"/>
      <c r="KAJ181" s="13"/>
      <c r="KAK181" s="56"/>
      <c r="KAL181" s="74" t="s">
        <v>63</v>
      </c>
      <c r="KAM181" s="75"/>
      <c r="KAN181" s="13"/>
      <c r="KAO181" s="56"/>
      <c r="KAP181" s="74" t="s">
        <v>63</v>
      </c>
      <c r="KAQ181" s="75"/>
      <c r="KAR181" s="13"/>
      <c r="KAS181" s="56"/>
      <c r="KAT181" s="74" t="s">
        <v>63</v>
      </c>
      <c r="KAU181" s="75"/>
      <c r="KAV181" s="13"/>
      <c r="KAW181" s="56"/>
      <c r="KAX181" s="74" t="s">
        <v>63</v>
      </c>
      <c r="KAY181" s="75"/>
      <c r="KAZ181" s="13"/>
      <c r="KBA181" s="56"/>
      <c r="KBB181" s="74" t="s">
        <v>63</v>
      </c>
      <c r="KBC181" s="75"/>
      <c r="KBD181" s="13"/>
      <c r="KBE181" s="56"/>
      <c r="KBF181" s="74" t="s">
        <v>63</v>
      </c>
      <c r="KBG181" s="75"/>
      <c r="KBH181" s="13"/>
      <c r="KBI181" s="56"/>
      <c r="KBJ181" s="74" t="s">
        <v>63</v>
      </c>
      <c r="KBK181" s="75"/>
      <c r="KBL181" s="13"/>
      <c r="KBM181" s="56"/>
      <c r="KBN181" s="74" t="s">
        <v>63</v>
      </c>
      <c r="KBO181" s="75"/>
      <c r="KBP181" s="13"/>
      <c r="KBQ181" s="56"/>
      <c r="KBR181" s="74" t="s">
        <v>63</v>
      </c>
      <c r="KBS181" s="75"/>
      <c r="KBT181" s="13"/>
      <c r="KBU181" s="56"/>
      <c r="KBV181" s="74" t="s">
        <v>63</v>
      </c>
      <c r="KBW181" s="75"/>
      <c r="KBX181" s="13"/>
      <c r="KBY181" s="56"/>
      <c r="KBZ181" s="74" t="s">
        <v>63</v>
      </c>
      <c r="KCA181" s="75"/>
      <c r="KCB181" s="13"/>
      <c r="KCC181" s="56"/>
      <c r="KCD181" s="74" t="s">
        <v>63</v>
      </c>
      <c r="KCE181" s="75"/>
      <c r="KCF181" s="13"/>
      <c r="KCG181" s="56"/>
      <c r="KCH181" s="74" t="s">
        <v>63</v>
      </c>
      <c r="KCI181" s="75"/>
      <c r="KCJ181" s="13"/>
      <c r="KCK181" s="56"/>
      <c r="KCL181" s="74" t="s">
        <v>63</v>
      </c>
      <c r="KCM181" s="75"/>
      <c r="KCN181" s="13"/>
      <c r="KCO181" s="56"/>
      <c r="KCP181" s="74" t="s">
        <v>63</v>
      </c>
      <c r="KCQ181" s="75"/>
      <c r="KCR181" s="13"/>
      <c r="KCS181" s="56"/>
      <c r="KCT181" s="74" t="s">
        <v>63</v>
      </c>
      <c r="KCU181" s="75"/>
      <c r="KCV181" s="13"/>
      <c r="KCW181" s="56"/>
      <c r="KCX181" s="74" t="s">
        <v>63</v>
      </c>
      <c r="KCY181" s="75"/>
      <c r="KCZ181" s="13"/>
      <c r="KDA181" s="56"/>
      <c r="KDB181" s="74" t="s">
        <v>63</v>
      </c>
      <c r="KDC181" s="75"/>
      <c r="KDD181" s="13"/>
      <c r="KDE181" s="56"/>
      <c r="KDF181" s="74" t="s">
        <v>63</v>
      </c>
      <c r="KDG181" s="75"/>
      <c r="KDH181" s="13"/>
      <c r="KDI181" s="56"/>
      <c r="KDJ181" s="74" t="s">
        <v>63</v>
      </c>
      <c r="KDK181" s="75"/>
      <c r="KDL181" s="13"/>
      <c r="KDM181" s="56"/>
      <c r="KDN181" s="74" t="s">
        <v>63</v>
      </c>
      <c r="KDO181" s="75"/>
      <c r="KDP181" s="13"/>
      <c r="KDQ181" s="56"/>
      <c r="KDR181" s="74" t="s">
        <v>63</v>
      </c>
      <c r="KDS181" s="75"/>
      <c r="KDT181" s="13"/>
      <c r="KDU181" s="56"/>
      <c r="KDV181" s="74" t="s">
        <v>63</v>
      </c>
      <c r="KDW181" s="75"/>
      <c r="KDX181" s="13"/>
      <c r="KDY181" s="56"/>
      <c r="KDZ181" s="74" t="s">
        <v>63</v>
      </c>
      <c r="KEA181" s="75"/>
      <c r="KEB181" s="13"/>
      <c r="KEC181" s="56"/>
      <c r="KED181" s="74" t="s">
        <v>63</v>
      </c>
      <c r="KEE181" s="75"/>
      <c r="KEF181" s="13"/>
      <c r="KEG181" s="56"/>
      <c r="KEH181" s="74" t="s">
        <v>63</v>
      </c>
      <c r="KEI181" s="75"/>
      <c r="KEJ181" s="13"/>
      <c r="KEK181" s="56"/>
      <c r="KEL181" s="74" t="s">
        <v>63</v>
      </c>
      <c r="KEM181" s="75"/>
      <c r="KEN181" s="13"/>
      <c r="KEO181" s="56"/>
      <c r="KEP181" s="74" t="s">
        <v>63</v>
      </c>
      <c r="KEQ181" s="75"/>
      <c r="KER181" s="13"/>
      <c r="KES181" s="56"/>
      <c r="KET181" s="74" t="s">
        <v>63</v>
      </c>
      <c r="KEU181" s="75"/>
      <c r="KEV181" s="13"/>
      <c r="KEW181" s="56"/>
      <c r="KEX181" s="74" t="s">
        <v>63</v>
      </c>
      <c r="KEY181" s="75"/>
      <c r="KEZ181" s="13"/>
      <c r="KFA181" s="56"/>
      <c r="KFB181" s="74" t="s">
        <v>63</v>
      </c>
      <c r="KFC181" s="75"/>
      <c r="KFD181" s="13"/>
      <c r="KFE181" s="56"/>
      <c r="KFF181" s="74" t="s">
        <v>63</v>
      </c>
      <c r="KFG181" s="75"/>
      <c r="KFH181" s="13"/>
      <c r="KFI181" s="56"/>
      <c r="KFJ181" s="74" t="s">
        <v>63</v>
      </c>
      <c r="KFK181" s="75"/>
      <c r="KFL181" s="13"/>
      <c r="KFM181" s="56"/>
      <c r="KFN181" s="74" t="s">
        <v>63</v>
      </c>
      <c r="KFO181" s="75"/>
      <c r="KFP181" s="13"/>
      <c r="KFQ181" s="56"/>
      <c r="KFR181" s="74" t="s">
        <v>63</v>
      </c>
      <c r="KFS181" s="75"/>
      <c r="KFT181" s="13"/>
      <c r="KFU181" s="56"/>
      <c r="KFV181" s="74" t="s">
        <v>63</v>
      </c>
      <c r="KFW181" s="75"/>
      <c r="KFX181" s="13"/>
      <c r="KFY181" s="56"/>
      <c r="KFZ181" s="74" t="s">
        <v>63</v>
      </c>
      <c r="KGA181" s="75"/>
      <c r="KGB181" s="13"/>
      <c r="KGC181" s="56"/>
      <c r="KGD181" s="74" t="s">
        <v>63</v>
      </c>
      <c r="KGE181" s="75"/>
      <c r="KGF181" s="13"/>
      <c r="KGG181" s="56"/>
      <c r="KGH181" s="74" t="s">
        <v>63</v>
      </c>
      <c r="KGI181" s="75"/>
      <c r="KGJ181" s="13"/>
      <c r="KGK181" s="56"/>
      <c r="KGL181" s="74" t="s">
        <v>63</v>
      </c>
      <c r="KGM181" s="75"/>
      <c r="KGN181" s="13"/>
      <c r="KGO181" s="56"/>
      <c r="KGP181" s="74" t="s">
        <v>63</v>
      </c>
      <c r="KGQ181" s="75"/>
      <c r="KGR181" s="13"/>
      <c r="KGS181" s="56"/>
      <c r="KGT181" s="74" t="s">
        <v>63</v>
      </c>
      <c r="KGU181" s="75"/>
      <c r="KGV181" s="13"/>
      <c r="KGW181" s="56"/>
      <c r="KGX181" s="74" t="s">
        <v>63</v>
      </c>
      <c r="KGY181" s="75"/>
      <c r="KGZ181" s="13"/>
      <c r="KHA181" s="56"/>
      <c r="KHB181" s="74" t="s">
        <v>63</v>
      </c>
      <c r="KHC181" s="75"/>
      <c r="KHD181" s="13"/>
      <c r="KHE181" s="56"/>
      <c r="KHF181" s="74" t="s">
        <v>63</v>
      </c>
      <c r="KHG181" s="75"/>
      <c r="KHH181" s="13"/>
      <c r="KHI181" s="56"/>
      <c r="KHJ181" s="74" t="s">
        <v>63</v>
      </c>
      <c r="KHK181" s="75"/>
      <c r="KHL181" s="13"/>
      <c r="KHM181" s="56"/>
      <c r="KHN181" s="74" t="s">
        <v>63</v>
      </c>
      <c r="KHO181" s="75"/>
      <c r="KHP181" s="13"/>
      <c r="KHQ181" s="56"/>
      <c r="KHR181" s="74" t="s">
        <v>63</v>
      </c>
      <c r="KHS181" s="75"/>
      <c r="KHT181" s="13"/>
      <c r="KHU181" s="56"/>
      <c r="KHV181" s="74" t="s">
        <v>63</v>
      </c>
      <c r="KHW181" s="75"/>
      <c r="KHX181" s="13"/>
      <c r="KHY181" s="56"/>
      <c r="KHZ181" s="74" t="s">
        <v>63</v>
      </c>
      <c r="KIA181" s="75"/>
      <c r="KIB181" s="13"/>
      <c r="KIC181" s="56"/>
      <c r="KID181" s="74" t="s">
        <v>63</v>
      </c>
      <c r="KIE181" s="75"/>
      <c r="KIF181" s="13"/>
      <c r="KIG181" s="56"/>
      <c r="KIH181" s="74" t="s">
        <v>63</v>
      </c>
      <c r="KII181" s="75"/>
      <c r="KIJ181" s="13"/>
      <c r="KIK181" s="56"/>
      <c r="KIL181" s="74" t="s">
        <v>63</v>
      </c>
      <c r="KIM181" s="75"/>
      <c r="KIN181" s="13"/>
      <c r="KIO181" s="56"/>
      <c r="KIP181" s="74" t="s">
        <v>63</v>
      </c>
      <c r="KIQ181" s="75"/>
      <c r="KIR181" s="13"/>
      <c r="KIS181" s="56"/>
      <c r="KIT181" s="74" t="s">
        <v>63</v>
      </c>
      <c r="KIU181" s="75"/>
      <c r="KIV181" s="13"/>
      <c r="KIW181" s="56"/>
      <c r="KIX181" s="74" t="s">
        <v>63</v>
      </c>
      <c r="KIY181" s="75"/>
      <c r="KIZ181" s="13"/>
      <c r="KJA181" s="56"/>
      <c r="KJB181" s="74" t="s">
        <v>63</v>
      </c>
      <c r="KJC181" s="75"/>
      <c r="KJD181" s="13"/>
      <c r="KJE181" s="56"/>
      <c r="KJF181" s="74" t="s">
        <v>63</v>
      </c>
      <c r="KJG181" s="75"/>
      <c r="KJH181" s="13"/>
      <c r="KJI181" s="56"/>
      <c r="KJJ181" s="74" t="s">
        <v>63</v>
      </c>
      <c r="KJK181" s="75"/>
      <c r="KJL181" s="13"/>
      <c r="KJM181" s="56"/>
      <c r="KJN181" s="74" t="s">
        <v>63</v>
      </c>
      <c r="KJO181" s="75"/>
      <c r="KJP181" s="13"/>
      <c r="KJQ181" s="56"/>
      <c r="KJR181" s="74" t="s">
        <v>63</v>
      </c>
      <c r="KJS181" s="75"/>
      <c r="KJT181" s="13"/>
      <c r="KJU181" s="56"/>
      <c r="KJV181" s="74" t="s">
        <v>63</v>
      </c>
      <c r="KJW181" s="75"/>
      <c r="KJX181" s="13"/>
      <c r="KJY181" s="56"/>
      <c r="KJZ181" s="74" t="s">
        <v>63</v>
      </c>
      <c r="KKA181" s="75"/>
      <c r="KKB181" s="13"/>
      <c r="KKC181" s="56"/>
      <c r="KKD181" s="74" t="s">
        <v>63</v>
      </c>
      <c r="KKE181" s="75"/>
      <c r="KKF181" s="13"/>
      <c r="KKG181" s="56"/>
      <c r="KKH181" s="74" t="s">
        <v>63</v>
      </c>
      <c r="KKI181" s="75"/>
      <c r="KKJ181" s="13"/>
      <c r="KKK181" s="56"/>
      <c r="KKL181" s="74" t="s">
        <v>63</v>
      </c>
      <c r="KKM181" s="75"/>
      <c r="KKN181" s="13"/>
      <c r="KKO181" s="56"/>
      <c r="KKP181" s="74" t="s">
        <v>63</v>
      </c>
      <c r="KKQ181" s="75"/>
      <c r="KKR181" s="13"/>
      <c r="KKS181" s="56"/>
      <c r="KKT181" s="74" t="s">
        <v>63</v>
      </c>
      <c r="KKU181" s="75"/>
      <c r="KKV181" s="13"/>
      <c r="KKW181" s="56"/>
      <c r="KKX181" s="74" t="s">
        <v>63</v>
      </c>
      <c r="KKY181" s="75"/>
      <c r="KKZ181" s="13"/>
      <c r="KLA181" s="56"/>
      <c r="KLB181" s="74" t="s">
        <v>63</v>
      </c>
      <c r="KLC181" s="75"/>
      <c r="KLD181" s="13"/>
      <c r="KLE181" s="56"/>
      <c r="KLF181" s="74" t="s">
        <v>63</v>
      </c>
      <c r="KLG181" s="75"/>
      <c r="KLH181" s="13"/>
      <c r="KLI181" s="56"/>
      <c r="KLJ181" s="74" t="s">
        <v>63</v>
      </c>
      <c r="KLK181" s="75"/>
      <c r="KLL181" s="13"/>
      <c r="KLM181" s="56"/>
      <c r="KLN181" s="74" t="s">
        <v>63</v>
      </c>
      <c r="KLO181" s="75"/>
      <c r="KLP181" s="13"/>
      <c r="KLQ181" s="56"/>
      <c r="KLR181" s="74" t="s">
        <v>63</v>
      </c>
      <c r="KLS181" s="75"/>
      <c r="KLT181" s="13"/>
      <c r="KLU181" s="56"/>
      <c r="KLV181" s="74" t="s">
        <v>63</v>
      </c>
      <c r="KLW181" s="75"/>
      <c r="KLX181" s="13"/>
      <c r="KLY181" s="56"/>
      <c r="KLZ181" s="74" t="s">
        <v>63</v>
      </c>
      <c r="KMA181" s="75"/>
      <c r="KMB181" s="13"/>
      <c r="KMC181" s="56"/>
      <c r="KMD181" s="74" t="s">
        <v>63</v>
      </c>
      <c r="KME181" s="75"/>
      <c r="KMF181" s="13"/>
      <c r="KMG181" s="56"/>
      <c r="KMH181" s="74" t="s">
        <v>63</v>
      </c>
      <c r="KMI181" s="75"/>
      <c r="KMJ181" s="13"/>
      <c r="KMK181" s="56"/>
      <c r="KML181" s="74" t="s">
        <v>63</v>
      </c>
      <c r="KMM181" s="75"/>
      <c r="KMN181" s="13"/>
      <c r="KMO181" s="56"/>
      <c r="KMP181" s="74" t="s">
        <v>63</v>
      </c>
      <c r="KMQ181" s="75"/>
      <c r="KMR181" s="13"/>
      <c r="KMS181" s="56"/>
      <c r="KMT181" s="74" t="s">
        <v>63</v>
      </c>
      <c r="KMU181" s="75"/>
      <c r="KMV181" s="13"/>
      <c r="KMW181" s="56"/>
      <c r="KMX181" s="74" t="s">
        <v>63</v>
      </c>
      <c r="KMY181" s="75"/>
      <c r="KMZ181" s="13"/>
      <c r="KNA181" s="56"/>
      <c r="KNB181" s="74" t="s">
        <v>63</v>
      </c>
      <c r="KNC181" s="75"/>
      <c r="KND181" s="13"/>
      <c r="KNE181" s="56"/>
      <c r="KNF181" s="74" t="s">
        <v>63</v>
      </c>
      <c r="KNG181" s="75"/>
      <c r="KNH181" s="13"/>
      <c r="KNI181" s="56"/>
      <c r="KNJ181" s="74" t="s">
        <v>63</v>
      </c>
      <c r="KNK181" s="75"/>
      <c r="KNL181" s="13"/>
      <c r="KNM181" s="56"/>
      <c r="KNN181" s="74" t="s">
        <v>63</v>
      </c>
      <c r="KNO181" s="75"/>
      <c r="KNP181" s="13"/>
      <c r="KNQ181" s="56"/>
      <c r="KNR181" s="74" t="s">
        <v>63</v>
      </c>
      <c r="KNS181" s="75"/>
      <c r="KNT181" s="13"/>
      <c r="KNU181" s="56"/>
      <c r="KNV181" s="74" t="s">
        <v>63</v>
      </c>
      <c r="KNW181" s="75"/>
      <c r="KNX181" s="13"/>
      <c r="KNY181" s="56"/>
      <c r="KNZ181" s="74" t="s">
        <v>63</v>
      </c>
      <c r="KOA181" s="75"/>
      <c r="KOB181" s="13"/>
      <c r="KOC181" s="56"/>
      <c r="KOD181" s="74" t="s">
        <v>63</v>
      </c>
      <c r="KOE181" s="75"/>
      <c r="KOF181" s="13"/>
      <c r="KOG181" s="56"/>
      <c r="KOH181" s="74" t="s">
        <v>63</v>
      </c>
      <c r="KOI181" s="75"/>
      <c r="KOJ181" s="13"/>
      <c r="KOK181" s="56"/>
      <c r="KOL181" s="74" t="s">
        <v>63</v>
      </c>
      <c r="KOM181" s="75"/>
      <c r="KON181" s="13"/>
      <c r="KOO181" s="56"/>
      <c r="KOP181" s="74" t="s">
        <v>63</v>
      </c>
      <c r="KOQ181" s="75"/>
      <c r="KOR181" s="13"/>
      <c r="KOS181" s="56"/>
      <c r="KOT181" s="74" t="s">
        <v>63</v>
      </c>
      <c r="KOU181" s="75"/>
      <c r="KOV181" s="13"/>
      <c r="KOW181" s="56"/>
      <c r="KOX181" s="74" t="s">
        <v>63</v>
      </c>
      <c r="KOY181" s="75"/>
      <c r="KOZ181" s="13"/>
      <c r="KPA181" s="56"/>
      <c r="KPB181" s="74" t="s">
        <v>63</v>
      </c>
      <c r="KPC181" s="75"/>
      <c r="KPD181" s="13"/>
      <c r="KPE181" s="56"/>
      <c r="KPF181" s="74" t="s">
        <v>63</v>
      </c>
      <c r="KPG181" s="75"/>
      <c r="KPH181" s="13"/>
      <c r="KPI181" s="56"/>
      <c r="KPJ181" s="74" t="s">
        <v>63</v>
      </c>
      <c r="KPK181" s="75"/>
      <c r="KPL181" s="13"/>
      <c r="KPM181" s="56"/>
      <c r="KPN181" s="74" t="s">
        <v>63</v>
      </c>
      <c r="KPO181" s="75"/>
      <c r="KPP181" s="13"/>
      <c r="KPQ181" s="56"/>
      <c r="KPR181" s="74" t="s">
        <v>63</v>
      </c>
      <c r="KPS181" s="75"/>
      <c r="KPT181" s="13"/>
      <c r="KPU181" s="56"/>
      <c r="KPV181" s="74" t="s">
        <v>63</v>
      </c>
      <c r="KPW181" s="75"/>
      <c r="KPX181" s="13"/>
      <c r="KPY181" s="56"/>
      <c r="KPZ181" s="74" t="s">
        <v>63</v>
      </c>
      <c r="KQA181" s="75"/>
      <c r="KQB181" s="13"/>
      <c r="KQC181" s="56"/>
      <c r="KQD181" s="74" t="s">
        <v>63</v>
      </c>
      <c r="KQE181" s="75"/>
      <c r="KQF181" s="13"/>
      <c r="KQG181" s="56"/>
      <c r="KQH181" s="74" t="s">
        <v>63</v>
      </c>
      <c r="KQI181" s="75"/>
      <c r="KQJ181" s="13"/>
      <c r="KQK181" s="56"/>
      <c r="KQL181" s="74" t="s">
        <v>63</v>
      </c>
      <c r="KQM181" s="75"/>
      <c r="KQN181" s="13"/>
      <c r="KQO181" s="56"/>
      <c r="KQP181" s="74" t="s">
        <v>63</v>
      </c>
      <c r="KQQ181" s="75"/>
      <c r="KQR181" s="13"/>
      <c r="KQS181" s="56"/>
      <c r="KQT181" s="74" t="s">
        <v>63</v>
      </c>
      <c r="KQU181" s="75"/>
      <c r="KQV181" s="13"/>
      <c r="KQW181" s="56"/>
      <c r="KQX181" s="74" t="s">
        <v>63</v>
      </c>
      <c r="KQY181" s="75"/>
      <c r="KQZ181" s="13"/>
      <c r="KRA181" s="56"/>
      <c r="KRB181" s="74" t="s">
        <v>63</v>
      </c>
      <c r="KRC181" s="75"/>
      <c r="KRD181" s="13"/>
      <c r="KRE181" s="56"/>
      <c r="KRF181" s="74" t="s">
        <v>63</v>
      </c>
      <c r="KRG181" s="75"/>
      <c r="KRH181" s="13"/>
      <c r="KRI181" s="56"/>
      <c r="KRJ181" s="74" t="s">
        <v>63</v>
      </c>
      <c r="KRK181" s="75"/>
      <c r="KRL181" s="13"/>
      <c r="KRM181" s="56"/>
      <c r="KRN181" s="74" t="s">
        <v>63</v>
      </c>
      <c r="KRO181" s="75"/>
      <c r="KRP181" s="13"/>
      <c r="KRQ181" s="56"/>
      <c r="KRR181" s="74" t="s">
        <v>63</v>
      </c>
      <c r="KRS181" s="75"/>
      <c r="KRT181" s="13"/>
      <c r="KRU181" s="56"/>
      <c r="KRV181" s="74" t="s">
        <v>63</v>
      </c>
      <c r="KRW181" s="75"/>
      <c r="KRX181" s="13"/>
      <c r="KRY181" s="56"/>
      <c r="KRZ181" s="74" t="s">
        <v>63</v>
      </c>
      <c r="KSA181" s="75"/>
      <c r="KSB181" s="13"/>
      <c r="KSC181" s="56"/>
      <c r="KSD181" s="74" t="s">
        <v>63</v>
      </c>
      <c r="KSE181" s="75"/>
      <c r="KSF181" s="13"/>
      <c r="KSG181" s="56"/>
      <c r="KSH181" s="74" t="s">
        <v>63</v>
      </c>
      <c r="KSI181" s="75"/>
      <c r="KSJ181" s="13"/>
      <c r="KSK181" s="56"/>
      <c r="KSL181" s="74" t="s">
        <v>63</v>
      </c>
      <c r="KSM181" s="75"/>
      <c r="KSN181" s="13"/>
      <c r="KSO181" s="56"/>
      <c r="KSP181" s="74" t="s">
        <v>63</v>
      </c>
      <c r="KSQ181" s="75"/>
      <c r="KSR181" s="13"/>
      <c r="KSS181" s="56"/>
      <c r="KST181" s="74" t="s">
        <v>63</v>
      </c>
      <c r="KSU181" s="75"/>
      <c r="KSV181" s="13"/>
      <c r="KSW181" s="56"/>
      <c r="KSX181" s="74" t="s">
        <v>63</v>
      </c>
      <c r="KSY181" s="75"/>
      <c r="KSZ181" s="13"/>
      <c r="KTA181" s="56"/>
      <c r="KTB181" s="74" t="s">
        <v>63</v>
      </c>
      <c r="KTC181" s="75"/>
      <c r="KTD181" s="13"/>
      <c r="KTE181" s="56"/>
      <c r="KTF181" s="74" t="s">
        <v>63</v>
      </c>
      <c r="KTG181" s="75"/>
      <c r="KTH181" s="13"/>
      <c r="KTI181" s="56"/>
      <c r="KTJ181" s="74" t="s">
        <v>63</v>
      </c>
      <c r="KTK181" s="75"/>
      <c r="KTL181" s="13"/>
      <c r="KTM181" s="56"/>
      <c r="KTN181" s="74" t="s">
        <v>63</v>
      </c>
      <c r="KTO181" s="75"/>
      <c r="KTP181" s="13"/>
      <c r="KTQ181" s="56"/>
      <c r="KTR181" s="74" t="s">
        <v>63</v>
      </c>
      <c r="KTS181" s="75"/>
      <c r="KTT181" s="13"/>
      <c r="KTU181" s="56"/>
      <c r="KTV181" s="74" t="s">
        <v>63</v>
      </c>
      <c r="KTW181" s="75"/>
      <c r="KTX181" s="13"/>
      <c r="KTY181" s="56"/>
      <c r="KTZ181" s="74" t="s">
        <v>63</v>
      </c>
      <c r="KUA181" s="75"/>
      <c r="KUB181" s="13"/>
      <c r="KUC181" s="56"/>
      <c r="KUD181" s="74" t="s">
        <v>63</v>
      </c>
      <c r="KUE181" s="75"/>
      <c r="KUF181" s="13"/>
      <c r="KUG181" s="56"/>
      <c r="KUH181" s="74" t="s">
        <v>63</v>
      </c>
      <c r="KUI181" s="75"/>
      <c r="KUJ181" s="13"/>
      <c r="KUK181" s="56"/>
      <c r="KUL181" s="74" t="s">
        <v>63</v>
      </c>
      <c r="KUM181" s="75"/>
      <c r="KUN181" s="13"/>
      <c r="KUO181" s="56"/>
      <c r="KUP181" s="74" t="s">
        <v>63</v>
      </c>
      <c r="KUQ181" s="75"/>
      <c r="KUR181" s="13"/>
      <c r="KUS181" s="56"/>
      <c r="KUT181" s="74" t="s">
        <v>63</v>
      </c>
      <c r="KUU181" s="75"/>
      <c r="KUV181" s="13"/>
      <c r="KUW181" s="56"/>
      <c r="KUX181" s="74" t="s">
        <v>63</v>
      </c>
      <c r="KUY181" s="75"/>
      <c r="KUZ181" s="13"/>
      <c r="KVA181" s="56"/>
      <c r="KVB181" s="74" t="s">
        <v>63</v>
      </c>
      <c r="KVC181" s="75"/>
      <c r="KVD181" s="13"/>
      <c r="KVE181" s="56"/>
      <c r="KVF181" s="74" t="s">
        <v>63</v>
      </c>
      <c r="KVG181" s="75"/>
      <c r="KVH181" s="13"/>
      <c r="KVI181" s="56"/>
      <c r="KVJ181" s="74" t="s">
        <v>63</v>
      </c>
      <c r="KVK181" s="75"/>
      <c r="KVL181" s="13"/>
      <c r="KVM181" s="56"/>
      <c r="KVN181" s="74" t="s">
        <v>63</v>
      </c>
      <c r="KVO181" s="75"/>
      <c r="KVP181" s="13"/>
      <c r="KVQ181" s="56"/>
      <c r="KVR181" s="74" t="s">
        <v>63</v>
      </c>
      <c r="KVS181" s="75"/>
      <c r="KVT181" s="13"/>
      <c r="KVU181" s="56"/>
      <c r="KVV181" s="74" t="s">
        <v>63</v>
      </c>
      <c r="KVW181" s="75"/>
      <c r="KVX181" s="13"/>
      <c r="KVY181" s="56"/>
      <c r="KVZ181" s="74" t="s">
        <v>63</v>
      </c>
      <c r="KWA181" s="75"/>
      <c r="KWB181" s="13"/>
      <c r="KWC181" s="56"/>
      <c r="KWD181" s="74" t="s">
        <v>63</v>
      </c>
      <c r="KWE181" s="75"/>
      <c r="KWF181" s="13"/>
      <c r="KWG181" s="56"/>
      <c r="KWH181" s="74" t="s">
        <v>63</v>
      </c>
      <c r="KWI181" s="75"/>
      <c r="KWJ181" s="13"/>
      <c r="KWK181" s="56"/>
      <c r="KWL181" s="74" t="s">
        <v>63</v>
      </c>
      <c r="KWM181" s="75"/>
      <c r="KWN181" s="13"/>
      <c r="KWO181" s="56"/>
      <c r="KWP181" s="74" t="s">
        <v>63</v>
      </c>
      <c r="KWQ181" s="75"/>
      <c r="KWR181" s="13"/>
      <c r="KWS181" s="56"/>
      <c r="KWT181" s="74" t="s">
        <v>63</v>
      </c>
      <c r="KWU181" s="75"/>
      <c r="KWV181" s="13"/>
      <c r="KWW181" s="56"/>
      <c r="KWX181" s="74" t="s">
        <v>63</v>
      </c>
      <c r="KWY181" s="75"/>
      <c r="KWZ181" s="13"/>
      <c r="KXA181" s="56"/>
      <c r="KXB181" s="74" t="s">
        <v>63</v>
      </c>
      <c r="KXC181" s="75"/>
      <c r="KXD181" s="13"/>
      <c r="KXE181" s="56"/>
      <c r="KXF181" s="74" t="s">
        <v>63</v>
      </c>
      <c r="KXG181" s="75"/>
      <c r="KXH181" s="13"/>
      <c r="KXI181" s="56"/>
      <c r="KXJ181" s="74" t="s">
        <v>63</v>
      </c>
      <c r="KXK181" s="75"/>
      <c r="KXL181" s="13"/>
      <c r="KXM181" s="56"/>
      <c r="KXN181" s="74" t="s">
        <v>63</v>
      </c>
      <c r="KXO181" s="75"/>
      <c r="KXP181" s="13"/>
      <c r="KXQ181" s="56"/>
      <c r="KXR181" s="74" t="s">
        <v>63</v>
      </c>
      <c r="KXS181" s="75"/>
      <c r="KXT181" s="13"/>
      <c r="KXU181" s="56"/>
      <c r="KXV181" s="74" t="s">
        <v>63</v>
      </c>
      <c r="KXW181" s="75"/>
      <c r="KXX181" s="13"/>
      <c r="KXY181" s="56"/>
      <c r="KXZ181" s="74" t="s">
        <v>63</v>
      </c>
      <c r="KYA181" s="75"/>
      <c r="KYB181" s="13"/>
      <c r="KYC181" s="56"/>
      <c r="KYD181" s="74" t="s">
        <v>63</v>
      </c>
      <c r="KYE181" s="75"/>
      <c r="KYF181" s="13"/>
      <c r="KYG181" s="56"/>
      <c r="KYH181" s="74" t="s">
        <v>63</v>
      </c>
      <c r="KYI181" s="75"/>
      <c r="KYJ181" s="13"/>
      <c r="KYK181" s="56"/>
      <c r="KYL181" s="74" t="s">
        <v>63</v>
      </c>
      <c r="KYM181" s="75"/>
      <c r="KYN181" s="13"/>
      <c r="KYO181" s="56"/>
      <c r="KYP181" s="74" t="s">
        <v>63</v>
      </c>
      <c r="KYQ181" s="75"/>
      <c r="KYR181" s="13"/>
      <c r="KYS181" s="56"/>
      <c r="KYT181" s="74" t="s">
        <v>63</v>
      </c>
      <c r="KYU181" s="75"/>
      <c r="KYV181" s="13"/>
      <c r="KYW181" s="56"/>
      <c r="KYX181" s="74" t="s">
        <v>63</v>
      </c>
      <c r="KYY181" s="75"/>
      <c r="KYZ181" s="13"/>
      <c r="KZA181" s="56"/>
      <c r="KZB181" s="74" t="s">
        <v>63</v>
      </c>
      <c r="KZC181" s="75"/>
      <c r="KZD181" s="13"/>
      <c r="KZE181" s="56"/>
      <c r="KZF181" s="74" t="s">
        <v>63</v>
      </c>
      <c r="KZG181" s="75"/>
      <c r="KZH181" s="13"/>
      <c r="KZI181" s="56"/>
      <c r="KZJ181" s="74" t="s">
        <v>63</v>
      </c>
      <c r="KZK181" s="75"/>
      <c r="KZL181" s="13"/>
      <c r="KZM181" s="56"/>
      <c r="KZN181" s="74" t="s">
        <v>63</v>
      </c>
      <c r="KZO181" s="75"/>
      <c r="KZP181" s="13"/>
      <c r="KZQ181" s="56"/>
      <c r="KZR181" s="74" t="s">
        <v>63</v>
      </c>
      <c r="KZS181" s="75"/>
      <c r="KZT181" s="13"/>
      <c r="KZU181" s="56"/>
      <c r="KZV181" s="74" t="s">
        <v>63</v>
      </c>
      <c r="KZW181" s="75"/>
      <c r="KZX181" s="13"/>
      <c r="KZY181" s="56"/>
      <c r="KZZ181" s="74" t="s">
        <v>63</v>
      </c>
      <c r="LAA181" s="75"/>
      <c r="LAB181" s="13"/>
      <c r="LAC181" s="56"/>
      <c r="LAD181" s="74" t="s">
        <v>63</v>
      </c>
      <c r="LAE181" s="75"/>
      <c r="LAF181" s="13"/>
      <c r="LAG181" s="56"/>
      <c r="LAH181" s="74" t="s">
        <v>63</v>
      </c>
      <c r="LAI181" s="75"/>
      <c r="LAJ181" s="13"/>
      <c r="LAK181" s="56"/>
      <c r="LAL181" s="74" t="s">
        <v>63</v>
      </c>
      <c r="LAM181" s="75"/>
      <c r="LAN181" s="13"/>
      <c r="LAO181" s="56"/>
      <c r="LAP181" s="74" t="s">
        <v>63</v>
      </c>
      <c r="LAQ181" s="75"/>
      <c r="LAR181" s="13"/>
      <c r="LAS181" s="56"/>
      <c r="LAT181" s="74" t="s">
        <v>63</v>
      </c>
      <c r="LAU181" s="75"/>
      <c r="LAV181" s="13"/>
      <c r="LAW181" s="56"/>
      <c r="LAX181" s="74" t="s">
        <v>63</v>
      </c>
      <c r="LAY181" s="75"/>
      <c r="LAZ181" s="13"/>
      <c r="LBA181" s="56"/>
      <c r="LBB181" s="74" t="s">
        <v>63</v>
      </c>
      <c r="LBC181" s="75"/>
      <c r="LBD181" s="13"/>
      <c r="LBE181" s="56"/>
      <c r="LBF181" s="74" t="s">
        <v>63</v>
      </c>
      <c r="LBG181" s="75"/>
      <c r="LBH181" s="13"/>
      <c r="LBI181" s="56"/>
      <c r="LBJ181" s="74" t="s">
        <v>63</v>
      </c>
      <c r="LBK181" s="75"/>
      <c r="LBL181" s="13"/>
      <c r="LBM181" s="56"/>
      <c r="LBN181" s="74" t="s">
        <v>63</v>
      </c>
      <c r="LBO181" s="75"/>
      <c r="LBP181" s="13"/>
      <c r="LBQ181" s="56"/>
      <c r="LBR181" s="74" t="s">
        <v>63</v>
      </c>
      <c r="LBS181" s="75"/>
      <c r="LBT181" s="13"/>
      <c r="LBU181" s="56"/>
      <c r="LBV181" s="74" t="s">
        <v>63</v>
      </c>
      <c r="LBW181" s="75"/>
      <c r="LBX181" s="13"/>
      <c r="LBY181" s="56"/>
      <c r="LBZ181" s="74" t="s">
        <v>63</v>
      </c>
      <c r="LCA181" s="75"/>
      <c r="LCB181" s="13"/>
      <c r="LCC181" s="56"/>
      <c r="LCD181" s="74" t="s">
        <v>63</v>
      </c>
      <c r="LCE181" s="75"/>
      <c r="LCF181" s="13"/>
      <c r="LCG181" s="56"/>
      <c r="LCH181" s="74" t="s">
        <v>63</v>
      </c>
      <c r="LCI181" s="75"/>
      <c r="LCJ181" s="13"/>
      <c r="LCK181" s="56"/>
      <c r="LCL181" s="74" t="s">
        <v>63</v>
      </c>
      <c r="LCM181" s="75"/>
      <c r="LCN181" s="13"/>
      <c r="LCO181" s="56"/>
      <c r="LCP181" s="74" t="s">
        <v>63</v>
      </c>
      <c r="LCQ181" s="75"/>
      <c r="LCR181" s="13"/>
      <c r="LCS181" s="56"/>
      <c r="LCT181" s="74" t="s">
        <v>63</v>
      </c>
      <c r="LCU181" s="75"/>
      <c r="LCV181" s="13"/>
      <c r="LCW181" s="56"/>
      <c r="LCX181" s="74" t="s">
        <v>63</v>
      </c>
      <c r="LCY181" s="75"/>
      <c r="LCZ181" s="13"/>
      <c r="LDA181" s="56"/>
      <c r="LDB181" s="74" t="s">
        <v>63</v>
      </c>
      <c r="LDC181" s="75"/>
      <c r="LDD181" s="13"/>
      <c r="LDE181" s="56"/>
      <c r="LDF181" s="74" t="s">
        <v>63</v>
      </c>
      <c r="LDG181" s="75"/>
      <c r="LDH181" s="13"/>
      <c r="LDI181" s="56"/>
      <c r="LDJ181" s="74" t="s">
        <v>63</v>
      </c>
      <c r="LDK181" s="75"/>
      <c r="LDL181" s="13"/>
      <c r="LDM181" s="56"/>
      <c r="LDN181" s="74" t="s">
        <v>63</v>
      </c>
      <c r="LDO181" s="75"/>
      <c r="LDP181" s="13"/>
      <c r="LDQ181" s="56"/>
      <c r="LDR181" s="74" t="s">
        <v>63</v>
      </c>
      <c r="LDS181" s="75"/>
      <c r="LDT181" s="13"/>
      <c r="LDU181" s="56"/>
      <c r="LDV181" s="74" t="s">
        <v>63</v>
      </c>
      <c r="LDW181" s="75"/>
      <c r="LDX181" s="13"/>
      <c r="LDY181" s="56"/>
      <c r="LDZ181" s="74" t="s">
        <v>63</v>
      </c>
      <c r="LEA181" s="75"/>
      <c r="LEB181" s="13"/>
      <c r="LEC181" s="56"/>
      <c r="LED181" s="74" t="s">
        <v>63</v>
      </c>
      <c r="LEE181" s="75"/>
      <c r="LEF181" s="13"/>
      <c r="LEG181" s="56"/>
      <c r="LEH181" s="74" t="s">
        <v>63</v>
      </c>
      <c r="LEI181" s="75"/>
      <c r="LEJ181" s="13"/>
      <c r="LEK181" s="56"/>
      <c r="LEL181" s="74" t="s">
        <v>63</v>
      </c>
      <c r="LEM181" s="75"/>
      <c r="LEN181" s="13"/>
      <c r="LEO181" s="56"/>
      <c r="LEP181" s="74" t="s">
        <v>63</v>
      </c>
      <c r="LEQ181" s="75"/>
      <c r="LER181" s="13"/>
      <c r="LES181" s="56"/>
      <c r="LET181" s="74" t="s">
        <v>63</v>
      </c>
      <c r="LEU181" s="75"/>
      <c r="LEV181" s="13"/>
      <c r="LEW181" s="56"/>
      <c r="LEX181" s="74" t="s">
        <v>63</v>
      </c>
      <c r="LEY181" s="75"/>
      <c r="LEZ181" s="13"/>
      <c r="LFA181" s="56"/>
      <c r="LFB181" s="74" t="s">
        <v>63</v>
      </c>
      <c r="LFC181" s="75"/>
      <c r="LFD181" s="13"/>
      <c r="LFE181" s="56"/>
      <c r="LFF181" s="74" t="s">
        <v>63</v>
      </c>
      <c r="LFG181" s="75"/>
      <c r="LFH181" s="13"/>
      <c r="LFI181" s="56"/>
      <c r="LFJ181" s="74" t="s">
        <v>63</v>
      </c>
      <c r="LFK181" s="75"/>
      <c r="LFL181" s="13"/>
      <c r="LFM181" s="56"/>
      <c r="LFN181" s="74" t="s">
        <v>63</v>
      </c>
      <c r="LFO181" s="75"/>
      <c r="LFP181" s="13"/>
      <c r="LFQ181" s="56"/>
      <c r="LFR181" s="74" t="s">
        <v>63</v>
      </c>
      <c r="LFS181" s="75"/>
      <c r="LFT181" s="13"/>
      <c r="LFU181" s="56"/>
      <c r="LFV181" s="74" t="s">
        <v>63</v>
      </c>
      <c r="LFW181" s="75"/>
      <c r="LFX181" s="13"/>
      <c r="LFY181" s="56"/>
      <c r="LFZ181" s="74" t="s">
        <v>63</v>
      </c>
      <c r="LGA181" s="75"/>
      <c r="LGB181" s="13"/>
      <c r="LGC181" s="56"/>
      <c r="LGD181" s="74" t="s">
        <v>63</v>
      </c>
      <c r="LGE181" s="75"/>
      <c r="LGF181" s="13"/>
      <c r="LGG181" s="56"/>
      <c r="LGH181" s="74" t="s">
        <v>63</v>
      </c>
      <c r="LGI181" s="75"/>
      <c r="LGJ181" s="13"/>
      <c r="LGK181" s="56"/>
      <c r="LGL181" s="74" t="s">
        <v>63</v>
      </c>
      <c r="LGM181" s="75"/>
      <c r="LGN181" s="13"/>
      <c r="LGO181" s="56"/>
      <c r="LGP181" s="74" t="s">
        <v>63</v>
      </c>
      <c r="LGQ181" s="75"/>
      <c r="LGR181" s="13"/>
      <c r="LGS181" s="56"/>
      <c r="LGT181" s="74" t="s">
        <v>63</v>
      </c>
      <c r="LGU181" s="75"/>
      <c r="LGV181" s="13"/>
      <c r="LGW181" s="56"/>
      <c r="LGX181" s="74" t="s">
        <v>63</v>
      </c>
      <c r="LGY181" s="75"/>
      <c r="LGZ181" s="13"/>
      <c r="LHA181" s="56"/>
      <c r="LHB181" s="74" t="s">
        <v>63</v>
      </c>
      <c r="LHC181" s="75"/>
      <c r="LHD181" s="13"/>
      <c r="LHE181" s="56"/>
      <c r="LHF181" s="74" t="s">
        <v>63</v>
      </c>
      <c r="LHG181" s="75"/>
      <c r="LHH181" s="13"/>
      <c r="LHI181" s="56"/>
      <c r="LHJ181" s="74" t="s">
        <v>63</v>
      </c>
      <c r="LHK181" s="75"/>
      <c r="LHL181" s="13"/>
      <c r="LHM181" s="56"/>
      <c r="LHN181" s="74" t="s">
        <v>63</v>
      </c>
      <c r="LHO181" s="75"/>
      <c r="LHP181" s="13"/>
      <c r="LHQ181" s="56"/>
      <c r="LHR181" s="74" t="s">
        <v>63</v>
      </c>
      <c r="LHS181" s="75"/>
      <c r="LHT181" s="13"/>
      <c r="LHU181" s="56"/>
      <c r="LHV181" s="74" t="s">
        <v>63</v>
      </c>
      <c r="LHW181" s="75"/>
      <c r="LHX181" s="13"/>
      <c r="LHY181" s="56"/>
      <c r="LHZ181" s="74" t="s">
        <v>63</v>
      </c>
      <c r="LIA181" s="75"/>
      <c r="LIB181" s="13"/>
      <c r="LIC181" s="56"/>
      <c r="LID181" s="74" t="s">
        <v>63</v>
      </c>
      <c r="LIE181" s="75"/>
      <c r="LIF181" s="13"/>
      <c r="LIG181" s="56"/>
      <c r="LIH181" s="74" t="s">
        <v>63</v>
      </c>
      <c r="LII181" s="75"/>
      <c r="LIJ181" s="13"/>
      <c r="LIK181" s="56"/>
      <c r="LIL181" s="74" t="s">
        <v>63</v>
      </c>
      <c r="LIM181" s="75"/>
      <c r="LIN181" s="13"/>
      <c r="LIO181" s="56"/>
      <c r="LIP181" s="74" t="s">
        <v>63</v>
      </c>
      <c r="LIQ181" s="75"/>
      <c r="LIR181" s="13"/>
      <c r="LIS181" s="56"/>
      <c r="LIT181" s="74" t="s">
        <v>63</v>
      </c>
      <c r="LIU181" s="75"/>
      <c r="LIV181" s="13"/>
      <c r="LIW181" s="56"/>
      <c r="LIX181" s="74" t="s">
        <v>63</v>
      </c>
      <c r="LIY181" s="75"/>
      <c r="LIZ181" s="13"/>
      <c r="LJA181" s="56"/>
      <c r="LJB181" s="74" t="s">
        <v>63</v>
      </c>
      <c r="LJC181" s="75"/>
      <c r="LJD181" s="13"/>
      <c r="LJE181" s="56"/>
      <c r="LJF181" s="74" t="s">
        <v>63</v>
      </c>
      <c r="LJG181" s="75"/>
      <c r="LJH181" s="13"/>
      <c r="LJI181" s="56"/>
      <c r="LJJ181" s="74" t="s">
        <v>63</v>
      </c>
      <c r="LJK181" s="75"/>
      <c r="LJL181" s="13"/>
      <c r="LJM181" s="56"/>
      <c r="LJN181" s="74" t="s">
        <v>63</v>
      </c>
      <c r="LJO181" s="75"/>
      <c r="LJP181" s="13"/>
      <c r="LJQ181" s="56"/>
      <c r="LJR181" s="74" t="s">
        <v>63</v>
      </c>
      <c r="LJS181" s="75"/>
      <c r="LJT181" s="13"/>
      <c r="LJU181" s="56"/>
      <c r="LJV181" s="74" t="s">
        <v>63</v>
      </c>
      <c r="LJW181" s="75"/>
      <c r="LJX181" s="13"/>
      <c r="LJY181" s="56"/>
      <c r="LJZ181" s="74" t="s">
        <v>63</v>
      </c>
      <c r="LKA181" s="75"/>
      <c r="LKB181" s="13"/>
      <c r="LKC181" s="56"/>
      <c r="LKD181" s="74" t="s">
        <v>63</v>
      </c>
      <c r="LKE181" s="75"/>
      <c r="LKF181" s="13"/>
      <c r="LKG181" s="56"/>
      <c r="LKH181" s="74" t="s">
        <v>63</v>
      </c>
      <c r="LKI181" s="75"/>
      <c r="LKJ181" s="13"/>
      <c r="LKK181" s="56"/>
      <c r="LKL181" s="74" t="s">
        <v>63</v>
      </c>
      <c r="LKM181" s="75"/>
      <c r="LKN181" s="13"/>
      <c r="LKO181" s="56"/>
      <c r="LKP181" s="74" t="s">
        <v>63</v>
      </c>
      <c r="LKQ181" s="75"/>
      <c r="LKR181" s="13"/>
      <c r="LKS181" s="56"/>
      <c r="LKT181" s="74" t="s">
        <v>63</v>
      </c>
      <c r="LKU181" s="75"/>
      <c r="LKV181" s="13"/>
      <c r="LKW181" s="56"/>
      <c r="LKX181" s="74" t="s">
        <v>63</v>
      </c>
      <c r="LKY181" s="75"/>
      <c r="LKZ181" s="13"/>
      <c r="LLA181" s="56"/>
      <c r="LLB181" s="74" t="s">
        <v>63</v>
      </c>
      <c r="LLC181" s="75"/>
      <c r="LLD181" s="13"/>
      <c r="LLE181" s="56"/>
      <c r="LLF181" s="74" t="s">
        <v>63</v>
      </c>
      <c r="LLG181" s="75"/>
      <c r="LLH181" s="13"/>
      <c r="LLI181" s="56"/>
      <c r="LLJ181" s="74" t="s">
        <v>63</v>
      </c>
      <c r="LLK181" s="75"/>
      <c r="LLL181" s="13"/>
      <c r="LLM181" s="56"/>
      <c r="LLN181" s="74" t="s">
        <v>63</v>
      </c>
      <c r="LLO181" s="75"/>
      <c r="LLP181" s="13"/>
      <c r="LLQ181" s="56"/>
      <c r="LLR181" s="74" t="s">
        <v>63</v>
      </c>
      <c r="LLS181" s="75"/>
      <c r="LLT181" s="13"/>
      <c r="LLU181" s="56"/>
      <c r="LLV181" s="74" t="s">
        <v>63</v>
      </c>
      <c r="LLW181" s="75"/>
      <c r="LLX181" s="13"/>
      <c r="LLY181" s="56"/>
      <c r="LLZ181" s="74" t="s">
        <v>63</v>
      </c>
      <c r="LMA181" s="75"/>
      <c r="LMB181" s="13"/>
      <c r="LMC181" s="56"/>
      <c r="LMD181" s="74" t="s">
        <v>63</v>
      </c>
      <c r="LME181" s="75"/>
      <c r="LMF181" s="13"/>
      <c r="LMG181" s="56"/>
      <c r="LMH181" s="74" t="s">
        <v>63</v>
      </c>
      <c r="LMI181" s="75"/>
      <c r="LMJ181" s="13"/>
      <c r="LMK181" s="56"/>
      <c r="LML181" s="74" t="s">
        <v>63</v>
      </c>
      <c r="LMM181" s="75"/>
      <c r="LMN181" s="13"/>
      <c r="LMO181" s="56"/>
      <c r="LMP181" s="74" t="s">
        <v>63</v>
      </c>
      <c r="LMQ181" s="75"/>
      <c r="LMR181" s="13"/>
      <c r="LMS181" s="56"/>
      <c r="LMT181" s="74" t="s">
        <v>63</v>
      </c>
      <c r="LMU181" s="75"/>
      <c r="LMV181" s="13"/>
      <c r="LMW181" s="56"/>
      <c r="LMX181" s="74" t="s">
        <v>63</v>
      </c>
      <c r="LMY181" s="75"/>
      <c r="LMZ181" s="13"/>
      <c r="LNA181" s="56"/>
      <c r="LNB181" s="74" t="s">
        <v>63</v>
      </c>
      <c r="LNC181" s="75"/>
      <c r="LND181" s="13"/>
      <c r="LNE181" s="56"/>
      <c r="LNF181" s="74" t="s">
        <v>63</v>
      </c>
      <c r="LNG181" s="75"/>
      <c r="LNH181" s="13"/>
      <c r="LNI181" s="56"/>
      <c r="LNJ181" s="74" t="s">
        <v>63</v>
      </c>
      <c r="LNK181" s="75"/>
      <c r="LNL181" s="13"/>
      <c r="LNM181" s="56"/>
      <c r="LNN181" s="74" t="s">
        <v>63</v>
      </c>
      <c r="LNO181" s="75"/>
      <c r="LNP181" s="13"/>
      <c r="LNQ181" s="56"/>
      <c r="LNR181" s="74" t="s">
        <v>63</v>
      </c>
      <c r="LNS181" s="75"/>
      <c r="LNT181" s="13"/>
      <c r="LNU181" s="56"/>
      <c r="LNV181" s="74" t="s">
        <v>63</v>
      </c>
      <c r="LNW181" s="75"/>
      <c r="LNX181" s="13"/>
      <c r="LNY181" s="56"/>
      <c r="LNZ181" s="74" t="s">
        <v>63</v>
      </c>
      <c r="LOA181" s="75"/>
      <c r="LOB181" s="13"/>
      <c r="LOC181" s="56"/>
      <c r="LOD181" s="74" t="s">
        <v>63</v>
      </c>
      <c r="LOE181" s="75"/>
      <c r="LOF181" s="13"/>
      <c r="LOG181" s="56"/>
      <c r="LOH181" s="74" t="s">
        <v>63</v>
      </c>
      <c r="LOI181" s="75"/>
      <c r="LOJ181" s="13"/>
      <c r="LOK181" s="56"/>
      <c r="LOL181" s="74" t="s">
        <v>63</v>
      </c>
      <c r="LOM181" s="75"/>
      <c r="LON181" s="13"/>
      <c r="LOO181" s="56"/>
      <c r="LOP181" s="74" t="s">
        <v>63</v>
      </c>
      <c r="LOQ181" s="75"/>
      <c r="LOR181" s="13"/>
      <c r="LOS181" s="56"/>
      <c r="LOT181" s="74" t="s">
        <v>63</v>
      </c>
      <c r="LOU181" s="75"/>
      <c r="LOV181" s="13"/>
      <c r="LOW181" s="56"/>
      <c r="LOX181" s="74" t="s">
        <v>63</v>
      </c>
      <c r="LOY181" s="75"/>
      <c r="LOZ181" s="13"/>
      <c r="LPA181" s="56"/>
      <c r="LPB181" s="74" t="s">
        <v>63</v>
      </c>
      <c r="LPC181" s="75"/>
      <c r="LPD181" s="13"/>
      <c r="LPE181" s="56"/>
      <c r="LPF181" s="74" t="s">
        <v>63</v>
      </c>
      <c r="LPG181" s="75"/>
      <c r="LPH181" s="13"/>
      <c r="LPI181" s="56"/>
      <c r="LPJ181" s="74" t="s">
        <v>63</v>
      </c>
      <c r="LPK181" s="75"/>
      <c r="LPL181" s="13"/>
      <c r="LPM181" s="56"/>
      <c r="LPN181" s="74" t="s">
        <v>63</v>
      </c>
      <c r="LPO181" s="75"/>
      <c r="LPP181" s="13"/>
      <c r="LPQ181" s="56"/>
      <c r="LPR181" s="74" t="s">
        <v>63</v>
      </c>
      <c r="LPS181" s="75"/>
      <c r="LPT181" s="13"/>
      <c r="LPU181" s="56"/>
      <c r="LPV181" s="74" t="s">
        <v>63</v>
      </c>
      <c r="LPW181" s="75"/>
      <c r="LPX181" s="13"/>
      <c r="LPY181" s="56"/>
      <c r="LPZ181" s="74" t="s">
        <v>63</v>
      </c>
      <c r="LQA181" s="75"/>
      <c r="LQB181" s="13"/>
      <c r="LQC181" s="56"/>
      <c r="LQD181" s="74" t="s">
        <v>63</v>
      </c>
      <c r="LQE181" s="75"/>
      <c r="LQF181" s="13"/>
      <c r="LQG181" s="56"/>
      <c r="LQH181" s="74" t="s">
        <v>63</v>
      </c>
      <c r="LQI181" s="75"/>
      <c r="LQJ181" s="13"/>
      <c r="LQK181" s="56"/>
      <c r="LQL181" s="74" t="s">
        <v>63</v>
      </c>
      <c r="LQM181" s="75"/>
      <c r="LQN181" s="13"/>
      <c r="LQO181" s="56"/>
      <c r="LQP181" s="74" t="s">
        <v>63</v>
      </c>
      <c r="LQQ181" s="75"/>
      <c r="LQR181" s="13"/>
      <c r="LQS181" s="56"/>
      <c r="LQT181" s="74" t="s">
        <v>63</v>
      </c>
      <c r="LQU181" s="75"/>
      <c r="LQV181" s="13"/>
      <c r="LQW181" s="56"/>
      <c r="LQX181" s="74" t="s">
        <v>63</v>
      </c>
      <c r="LQY181" s="75"/>
      <c r="LQZ181" s="13"/>
      <c r="LRA181" s="56"/>
      <c r="LRB181" s="74" t="s">
        <v>63</v>
      </c>
      <c r="LRC181" s="75"/>
      <c r="LRD181" s="13"/>
      <c r="LRE181" s="56"/>
      <c r="LRF181" s="74" t="s">
        <v>63</v>
      </c>
      <c r="LRG181" s="75"/>
      <c r="LRH181" s="13"/>
      <c r="LRI181" s="56"/>
      <c r="LRJ181" s="74" t="s">
        <v>63</v>
      </c>
      <c r="LRK181" s="75"/>
      <c r="LRL181" s="13"/>
      <c r="LRM181" s="56"/>
      <c r="LRN181" s="74" t="s">
        <v>63</v>
      </c>
      <c r="LRO181" s="75"/>
      <c r="LRP181" s="13"/>
      <c r="LRQ181" s="56"/>
      <c r="LRR181" s="74" t="s">
        <v>63</v>
      </c>
      <c r="LRS181" s="75"/>
      <c r="LRT181" s="13"/>
      <c r="LRU181" s="56"/>
      <c r="LRV181" s="74" t="s">
        <v>63</v>
      </c>
      <c r="LRW181" s="75"/>
      <c r="LRX181" s="13"/>
      <c r="LRY181" s="56"/>
      <c r="LRZ181" s="74" t="s">
        <v>63</v>
      </c>
      <c r="LSA181" s="75"/>
      <c r="LSB181" s="13"/>
      <c r="LSC181" s="56"/>
      <c r="LSD181" s="74" t="s">
        <v>63</v>
      </c>
      <c r="LSE181" s="75"/>
      <c r="LSF181" s="13"/>
      <c r="LSG181" s="56"/>
      <c r="LSH181" s="74" t="s">
        <v>63</v>
      </c>
      <c r="LSI181" s="75"/>
      <c r="LSJ181" s="13"/>
      <c r="LSK181" s="56"/>
      <c r="LSL181" s="74" t="s">
        <v>63</v>
      </c>
      <c r="LSM181" s="75"/>
      <c r="LSN181" s="13"/>
      <c r="LSO181" s="56"/>
      <c r="LSP181" s="74" t="s">
        <v>63</v>
      </c>
      <c r="LSQ181" s="75"/>
      <c r="LSR181" s="13"/>
      <c r="LSS181" s="56"/>
      <c r="LST181" s="74" t="s">
        <v>63</v>
      </c>
      <c r="LSU181" s="75"/>
      <c r="LSV181" s="13"/>
      <c r="LSW181" s="56"/>
      <c r="LSX181" s="74" t="s">
        <v>63</v>
      </c>
      <c r="LSY181" s="75"/>
      <c r="LSZ181" s="13"/>
      <c r="LTA181" s="56"/>
      <c r="LTB181" s="74" t="s">
        <v>63</v>
      </c>
      <c r="LTC181" s="75"/>
      <c r="LTD181" s="13"/>
      <c r="LTE181" s="56"/>
      <c r="LTF181" s="74" t="s">
        <v>63</v>
      </c>
      <c r="LTG181" s="75"/>
      <c r="LTH181" s="13"/>
      <c r="LTI181" s="56"/>
      <c r="LTJ181" s="74" t="s">
        <v>63</v>
      </c>
      <c r="LTK181" s="75"/>
      <c r="LTL181" s="13"/>
      <c r="LTM181" s="56"/>
      <c r="LTN181" s="74" t="s">
        <v>63</v>
      </c>
      <c r="LTO181" s="75"/>
      <c r="LTP181" s="13"/>
      <c r="LTQ181" s="56"/>
      <c r="LTR181" s="74" t="s">
        <v>63</v>
      </c>
      <c r="LTS181" s="75"/>
      <c r="LTT181" s="13"/>
      <c r="LTU181" s="56"/>
      <c r="LTV181" s="74" t="s">
        <v>63</v>
      </c>
      <c r="LTW181" s="75"/>
      <c r="LTX181" s="13"/>
      <c r="LTY181" s="56"/>
      <c r="LTZ181" s="74" t="s">
        <v>63</v>
      </c>
      <c r="LUA181" s="75"/>
      <c r="LUB181" s="13"/>
      <c r="LUC181" s="56"/>
      <c r="LUD181" s="74" t="s">
        <v>63</v>
      </c>
      <c r="LUE181" s="75"/>
      <c r="LUF181" s="13"/>
      <c r="LUG181" s="56"/>
      <c r="LUH181" s="74" t="s">
        <v>63</v>
      </c>
      <c r="LUI181" s="75"/>
      <c r="LUJ181" s="13"/>
      <c r="LUK181" s="56"/>
      <c r="LUL181" s="74" t="s">
        <v>63</v>
      </c>
      <c r="LUM181" s="75"/>
      <c r="LUN181" s="13"/>
      <c r="LUO181" s="56"/>
      <c r="LUP181" s="74" t="s">
        <v>63</v>
      </c>
      <c r="LUQ181" s="75"/>
      <c r="LUR181" s="13"/>
      <c r="LUS181" s="56"/>
      <c r="LUT181" s="74" t="s">
        <v>63</v>
      </c>
      <c r="LUU181" s="75"/>
      <c r="LUV181" s="13"/>
      <c r="LUW181" s="56"/>
      <c r="LUX181" s="74" t="s">
        <v>63</v>
      </c>
      <c r="LUY181" s="75"/>
      <c r="LUZ181" s="13"/>
      <c r="LVA181" s="56"/>
      <c r="LVB181" s="74" t="s">
        <v>63</v>
      </c>
      <c r="LVC181" s="75"/>
      <c r="LVD181" s="13"/>
      <c r="LVE181" s="56"/>
      <c r="LVF181" s="74" t="s">
        <v>63</v>
      </c>
      <c r="LVG181" s="75"/>
      <c r="LVH181" s="13"/>
      <c r="LVI181" s="56"/>
      <c r="LVJ181" s="74" t="s">
        <v>63</v>
      </c>
      <c r="LVK181" s="75"/>
      <c r="LVL181" s="13"/>
      <c r="LVM181" s="56"/>
      <c r="LVN181" s="74" t="s">
        <v>63</v>
      </c>
      <c r="LVO181" s="75"/>
      <c r="LVP181" s="13"/>
      <c r="LVQ181" s="56"/>
      <c r="LVR181" s="74" t="s">
        <v>63</v>
      </c>
      <c r="LVS181" s="75"/>
      <c r="LVT181" s="13"/>
      <c r="LVU181" s="56"/>
      <c r="LVV181" s="74" t="s">
        <v>63</v>
      </c>
      <c r="LVW181" s="75"/>
      <c r="LVX181" s="13"/>
      <c r="LVY181" s="56"/>
      <c r="LVZ181" s="74" t="s">
        <v>63</v>
      </c>
      <c r="LWA181" s="75"/>
      <c r="LWB181" s="13"/>
      <c r="LWC181" s="56"/>
      <c r="LWD181" s="74" t="s">
        <v>63</v>
      </c>
      <c r="LWE181" s="75"/>
      <c r="LWF181" s="13"/>
      <c r="LWG181" s="56"/>
      <c r="LWH181" s="74" t="s">
        <v>63</v>
      </c>
      <c r="LWI181" s="75"/>
      <c r="LWJ181" s="13"/>
      <c r="LWK181" s="56"/>
      <c r="LWL181" s="74" t="s">
        <v>63</v>
      </c>
      <c r="LWM181" s="75"/>
      <c r="LWN181" s="13"/>
      <c r="LWO181" s="56"/>
      <c r="LWP181" s="74" t="s">
        <v>63</v>
      </c>
      <c r="LWQ181" s="75"/>
      <c r="LWR181" s="13"/>
      <c r="LWS181" s="56"/>
      <c r="LWT181" s="74" t="s">
        <v>63</v>
      </c>
      <c r="LWU181" s="75"/>
      <c r="LWV181" s="13"/>
      <c r="LWW181" s="56"/>
      <c r="LWX181" s="74" t="s">
        <v>63</v>
      </c>
      <c r="LWY181" s="75"/>
      <c r="LWZ181" s="13"/>
      <c r="LXA181" s="56"/>
      <c r="LXB181" s="74" t="s">
        <v>63</v>
      </c>
      <c r="LXC181" s="75"/>
      <c r="LXD181" s="13"/>
      <c r="LXE181" s="56"/>
      <c r="LXF181" s="74" t="s">
        <v>63</v>
      </c>
      <c r="LXG181" s="75"/>
      <c r="LXH181" s="13"/>
      <c r="LXI181" s="56"/>
      <c r="LXJ181" s="74" t="s">
        <v>63</v>
      </c>
      <c r="LXK181" s="75"/>
      <c r="LXL181" s="13"/>
      <c r="LXM181" s="56"/>
      <c r="LXN181" s="74" t="s">
        <v>63</v>
      </c>
      <c r="LXO181" s="75"/>
      <c r="LXP181" s="13"/>
      <c r="LXQ181" s="56"/>
      <c r="LXR181" s="74" t="s">
        <v>63</v>
      </c>
      <c r="LXS181" s="75"/>
      <c r="LXT181" s="13"/>
      <c r="LXU181" s="56"/>
      <c r="LXV181" s="74" t="s">
        <v>63</v>
      </c>
      <c r="LXW181" s="75"/>
      <c r="LXX181" s="13"/>
      <c r="LXY181" s="56"/>
      <c r="LXZ181" s="74" t="s">
        <v>63</v>
      </c>
      <c r="LYA181" s="75"/>
      <c r="LYB181" s="13"/>
      <c r="LYC181" s="56"/>
      <c r="LYD181" s="74" t="s">
        <v>63</v>
      </c>
      <c r="LYE181" s="75"/>
      <c r="LYF181" s="13"/>
      <c r="LYG181" s="56"/>
      <c r="LYH181" s="74" t="s">
        <v>63</v>
      </c>
      <c r="LYI181" s="75"/>
      <c r="LYJ181" s="13"/>
      <c r="LYK181" s="56"/>
      <c r="LYL181" s="74" t="s">
        <v>63</v>
      </c>
      <c r="LYM181" s="75"/>
      <c r="LYN181" s="13"/>
      <c r="LYO181" s="56"/>
      <c r="LYP181" s="74" t="s">
        <v>63</v>
      </c>
      <c r="LYQ181" s="75"/>
      <c r="LYR181" s="13"/>
      <c r="LYS181" s="56"/>
      <c r="LYT181" s="74" t="s">
        <v>63</v>
      </c>
      <c r="LYU181" s="75"/>
      <c r="LYV181" s="13"/>
      <c r="LYW181" s="56"/>
      <c r="LYX181" s="74" t="s">
        <v>63</v>
      </c>
      <c r="LYY181" s="75"/>
      <c r="LYZ181" s="13"/>
      <c r="LZA181" s="56"/>
      <c r="LZB181" s="74" t="s">
        <v>63</v>
      </c>
      <c r="LZC181" s="75"/>
      <c r="LZD181" s="13"/>
      <c r="LZE181" s="56"/>
      <c r="LZF181" s="74" t="s">
        <v>63</v>
      </c>
      <c r="LZG181" s="75"/>
      <c r="LZH181" s="13"/>
      <c r="LZI181" s="56"/>
      <c r="LZJ181" s="74" t="s">
        <v>63</v>
      </c>
      <c r="LZK181" s="75"/>
      <c r="LZL181" s="13"/>
      <c r="LZM181" s="56"/>
      <c r="LZN181" s="74" t="s">
        <v>63</v>
      </c>
      <c r="LZO181" s="75"/>
      <c r="LZP181" s="13"/>
      <c r="LZQ181" s="56"/>
      <c r="LZR181" s="74" t="s">
        <v>63</v>
      </c>
      <c r="LZS181" s="75"/>
      <c r="LZT181" s="13"/>
      <c r="LZU181" s="56"/>
      <c r="LZV181" s="74" t="s">
        <v>63</v>
      </c>
      <c r="LZW181" s="75"/>
      <c r="LZX181" s="13"/>
      <c r="LZY181" s="56"/>
      <c r="LZZ181" s="74" t="s">
        <v>63</v>
      </c>
      <c r="MAA181" s="75"/>
      <c r="MAB181" s="13"/>
      <c r="MAC181" s="56"/>
      <c r="MAD181" s="74" t="s">
        <v>63</v>
      </c>
      <c r="MAE181" s="75"/>
      <c r="MAF181" s="13"/>
      <c r="MAG181" s="56"/>
      <c r="MAH181" s="74" t="s">
        <v>63</v>
      </c>
      <c r="MAI181" s="75"/>
      <c r="MAJ181" s="13"/>
      <c r="MAK181" s="56"/>
      <c r="MAL181" s="74" t="s">
        <v>63</v>
      </c>
      <c r="MAM181" s="75"/>
      <c r="MAN181" s="13"/>
      <c r="MAO181" s="56"/>
      <c r="MAP181" s="74" t="s">
        <v>63</v>
      </c>
      <c r="MAQ181" s="75"/>
      <c r="MAR181" s="13"/>
      <c r="MAS181" s="56"/>
      <c r="MAT181" s="74" t="s">
        <v>63</v>
      </c>
      <c r="MAU181" s="75"/>
      <c r="MAV181" s="13"/>
      <c r="MAW181" s="56"/>
      <c r="MAX181" s="74" t="s">
        <v>63</v>
      </c>
      <c r="MAY181" s="75"/>
      <c r="MAZ181" s="13"/>
      <c r="MBA181" s="56"/>
      <c r="MBB181" s="74" t="s">
        <v>63</v>
      </c>
      <c r="MBC181" s="75"/>
      <c r="MBD181" s="13"/>
      <c r="MBE181" s="56"/>
      <c r="MBF181" s="74" t="s">
        <v>63</v>
      </c>
      <c r="MBG181" s="75"/>
      <c r="MBH181" s="13"/>
      <c r="MBI181" s="56"/>
      <c r="MBJ181" s="74" t="s">
        <v>63</v>
      </c>
      <c r="MBK181" s="75"/>
      <c r="MBL181" s="13"/>
      <c r="MBM181" s="56"/>
      <c r="MBN181" s="74" t="s">
        <v>63</v>
      </c>
      <c r="MBO181" s="75"/>
      <c r="MBP181" s="13"/>
      <c r="MBQ181" s="56"/>
      <c r="MBR181" s="74" t="s">
        <v>63</v>
      </c>
      <c r="MBS181" s="75"/>
      <c r="MBT181" s="13"/>
      <c r="MBU181" s="56"/>
      <c r="MBV181" s="74" t="s">
        <v>63</v>
      </c>
      <c r="MBW181" s="75"/>
      <c r="MBX181" s="13"/>
      <c r="MBY181" s="56"/>
      <c r="MBZ181" s="74" t="s">
        <v>63</v>
      </c>
      <c r="MCA181" s="75"/>
      <c r="MCB181" s="13"/>
      <c r="MCC181" s="56"/>
      <c r="MCD181" s="74" t="s">
        <v>63</v>
      </c>
      <c r="MCE181" s="75"/>
      <c r="MCF181" s="13"/>
      <c r="MCG181" s="56"/>
      <c r="MCH181" s="74" t="s">
        <v>63</v>
      </c>
      <c r="MCI181" s="75"/>
      <c r="MCJ181" s="13"/>
      <c r="MCK181" s="56"/>
      <c r="MCL181" s="74" t="s">
        <v>63</v>
      </c>
      <c r="MCM181" s="75"/>
      <c r="MCN181" s="13"/>
      <c r="MCO181" s="56"/>
      <c r="MCP181" s="74" t="s">
        <v>63</v>
      </c>
      <c r="MCQ181" s="75"/>
      <c r="MCR181" s="13"/>
      <c r="MCS181" s="56"/>
      <c r="MCT181" s="74" t="s">
        <v>63</v>
      </c>
      <c r="MCU181" s="75"/>
      <c r="MCV181" s="13"/>
      <c r="MCW181" s="56"/>
      <c r="MCX181" s="74" t="s">
        <v>63</v>
      </c>
      <c r="MCY181" s="75"/>
      <c r="MCZ181" s="13"/>
      <c r="MDA181" s="56"/>
      <c r="MDB181" s="74" t="s">
        <v>63</v>
      </c>
      <c r="MDC181" s="75"/>
      <c r="MDD181" s="13"/>
      <c r="MDE181" s="56"/>
      <c r="MDF181" s="74" t="s">
        <v>63</v>
      </c>
      <c r="MDG181" s="75"/>
      <c r="MDH181" s="13"/>
      <c r="MDI181" s="56"/>
      <c r="MDJ181" s="74" t="s">
        <v>63</v>
      </c>
      <c r="MDK181" s="75"/>
      <c r="MDL181" s="13"/>
      <c r="MDM181" s="56"/>
      <c r="MDN181" s="74" t="s">
        <v>63</v>
      </c>
      <c r="MDO181" s="75"/>
      <c r="MDP181" s="13"/>
      <c r="MDQ181" s="56"/>
      <c r="MDR181" s="74" t="s">
        <v>63</v>
      </c>
      <c r="MDS181" s="75"/>
      <c r="MDT181" s="13"/>
      <c r="MDU181" s="56"/>
      <c r="MDV181" s="74" t="s">
        <v>63</v>
      </c>
      <c r="MDW181" s="75"/>
      <c r="MDX181" s="13"/>
      <c r="MDY181" s="56"/>
      <c r="MDZ181" s="74" t="s">
        <v>63</v>
      </c>
      <c r="MEA181" s="75"/>
      <c r="MEB181" s="13"/>
      <c r="MEC181" s="56"/>
      <c r="MED181" s="74" t="s">
        <v>63</v>
      </c>
      <c r="MEE181" s="75"/>
      <c r="MEF181" s="13"/>
      <c r="MEG181" s="56"/>
      <c r="MEH181" s="74" t="s">
        <v>63</v>
      </c>
      <c r="MEI181" s="75"/>
      <c r="MEJ181" s="13"/>
      <c r="MEK181" s="56"/>
      <c r="MEL181" s="74" t="s">
        <v>63</v>
      </c>
      <c r="MEM181" s="75"/>
      <c r="MEN181" s="13"/>
      <c r="MEO181" s="56"/>
      <c r="MEP181" s="74" t="s">
        <v>63</v>
      </c>
      <c r="MEQ181" s="75"/>
      <c r="MER181" s="13"/>
      <c r="MES181" s="56"/>
      <c r="MET181" s="74" t="s">
        <v>63</v>
      </c>
      <c r="MEU181" s="75"/>
      <c r="MEV181" s="13"/>
      <c r="MEW181" s="56"/>
      <c r="MEX181" s="74" t="s">
        <v>63</v>
      </c>
      <c r="MEY181" s="75"/>
      <c r="MEZ181" s="13"/>
      <c r="MFA181" s="56"/>
      <c r="MFB181" s="74" t="s">
        <v>63</v>
      </c>
      <c r="MFC181" s="75"/>
      <c r="MFD181" s="13"/>
      <c r="MFE181" s="56"/>
      <c r="MFF181" s="74" t="s">
        <v>63</v>
      </c>
      <c r="MFG181" s="75"/>
      <c r="MFH181" s="13"/>
      <c r="MFI181" s="56"/>
      <c r="MFJ181" s="74" t="s">
        <v>63</v>
      </c>
      <c r="MFK181" s="75"/>
      <c r="MFL181" s="13"/>
      <c r="MFM181" s="56"/>
      <c r="MFN181" s="74" t="s">
        <v>63</v>
      </c>
      <c r="MFO181" s="75"/>
      <c r="MFP181" s="13"/>
      <c r="MFQ181" s="56"/>
      <c r="MFR181" s="74" t="s">
        <v>63</v>
      </c>
      <c r="MFS181" s="75"/>
      <c r="MFT181" s="13"/>
      <c r="MFU181" s="56"/>
      <c r="MFV181" s="74" t="s">
        <v>63</v>
      </c>
      <c r="MFW181" s="75"/>
      <c r="MFX181" s="13"/>
      <c r="MFY181" s="56"/>
      <c r="MFZ181" s="74" t="s">
        <v>63</v>
      </c>
      <c r="MGA181" s="75"/>
      <c r="MGB181" s="13"/>
      <c r="MGC181" s="56"/>
      <c r="MGD181" s="74" t="s">
        <v>63</v>
      </c>
      <c r="MGE181" s="75"/>
      <c r="MGF181" s="13"/>
      <c r="MGG181" s="56"/>
      <c r="MGH181" s="74" t="s">
        <v>63</v>
      </c>
      <c r="MGI181" s="75"/>
      <c r="MGJ181" s="13"/>
      <c r="MGK181" s="56"/>
      <c r="MGL181" s="74" t="s">
        <v>63</v>
      </c>
      <c r="MGM181" s="75"/>
      <c r="MGN181" s="13"/>
      <c r="MGO181" s="56"/>
      <c r="MGP181" s="74" t="s">
        <v>63</v>
      </c>
      <c r="MGQ181" s="75"/>
      <c r="MGR181" s="13"/>
      <c r="MGS181" s="56"/>
      <c r="MGT181" s="74" t="s">
        <v>63</v>
      </c>
      <c r="MGU181" s="75"/>
      <c r="MGV181" s="13"/>
      <c r="MGW181" s="56"/>
      <c r="MGX181" s="74" t="s">
        <v>63</v>
      </c>
      <c r="MGY181" s="75"/>
      <c r="MGZ181" s="13"/>
      <c r="MHA181" s="56"/>
      <c r="MHB181" s="74" t="s">
        <v>63</v>
      </c>
      <c r="MHC181" s="75"/>
      <c r="MHD181" s="13"/>
      <c r="MHE181" s="56"/>
      <c r="MHF181" s="74" t="s">
        <v>63</v>
      </c>
      <c r="MHG181" s="75"/>
      <c r="MHH181" s="13"/>
      <c r="MHI181" s="56"/>
      <c r="MHJ181" s="74" t="s">
        <v>63</v>
      </c>
      <c r="MHK181" s="75"/>
      <c r="MHL181" s="13"/>
      <c r="MHM181" s="56"/>
      <c r="MHN181" s="74" t="s">
        <v>63</v>
      </c>
      <c r="MHO181" s="75"/>
      <c r="MHP181" s="13"/>
      <c r="MHQ181" s="56"/>
      <c r="MHR181" s="74" t="s">
        <v>63</v>
      </c>
      <c r="MHS181" s="75"/>
      <c r="MHT181" s="13"/>
      <c r="MHU181" s="56"/>
      <c r="MHV181" s="74" t="s">
        <v>63</v>
      </c>
      <c r="MHW181" s="75"/>
      <c r="MHX181" s="13"/>
      <c r="MHY181" s="56"/>
      <c r="MHZ181" s="74" t="s">
        <v>63</v>
      </c>
      <c r="MIA181" s="75"/>
      <c r="MIB181" s="13"/>
      <c r="MIC181" s="56"/>
      <c r="MID181" s="74" t="s">
        <v>63</v>
      </c>
      <c r="MIE181" s="75"/>
      <c r="MIF181" s="13"/>
      <c r="MIG181" s="56"/>
      <c r="MIH181" s="74" t="s">
        <v>63</v>
      </c>
      <c r="MII181" s="75"/>
      <c r="MIJ181" s="13"/>
      <c r="MIK181" s="56"/>
      <c r="MIL181" s="74" t="s">
        <v>63</v>
      </c>
      <c r="MIM181" s="75"/>
      <c r="MIN181" s="13"/>
      <c r="MIO181" s="56"/>
      <c r="MIP181" s="74" t="s">
        <v>63</v>
      </c>
      <c r="MIQ181" s="75"/>
      <c r="MIR181" s="13"/>
      <c r="MIS181" s="56"/>
      <c r="MIT181" s="74" t="s">
        <v>63</v>
      </c>
      <c r="MIU181" s="75"/>
      <c r="MIV181" s="13"/>
      <c r="MIW181" s="56"/>
      <c r="MIX181" s="74" t="s">
        <v>63</v>
      </c>
      <c r="MIY181" s="75"/>
      <c r="MIZ181" s="13"/>
      <c r="MJA181" s="56"/>
      <c r="MJB181" s="74" t="s">
        <v>63</v>
      </c>
      <c r="MJC181" s="75"/>
      <c r="MJD181" s="13"/>
      <c r="MJE181" s="56"/>
      <c r="MJF181" s="74" t="s">
        <v>63</v>
      </c>
      <c r="MJG181" s="75"/>
      <c r="MJH181" s="13"/>
      <c r="MJI181" s="56"/>
      <c r="MJJ181" s="74" t="s">
        <v>63</v>
      </c>
      <c r="MJK181" s="75"/>
      <c r="MJL181" s="13"/>
      <c r="MJM181" s="56"/>
      <c r="MJN181" s="74" t="s">
        <v>63</v>
      </c>
      <c r="MJO181" s="75"/>
      <c r="MJP181" s="13"/>
      <c r="MJQ181" s="56"/>
      <c r="MJR181" s="74" t="s">
        <v>63</v>
      </c>
      <c r="MJS181" s="75"/>
      <c r="MJT181" s="13"/>
      <c r="MJU181" s="56"/>
      <c r="MJV181" s="74" t="s">
        <v>63</v>
      </c>
      <c r="MJW181" s="75"/>
      <c r="MJX181" s="13"/>
      <c r="MJY181" s="56"/>
      <c r="MJZ181" s="74" t="s">
        <v>63</v>
      </c>
      <c r="MKA181" s="75"/>
      <c r="MKB181" s="13"/>
      <c r="MKC181" s="56"/>
      <c r="MKD181" s="74" t="s">
        <v>63</v>
      </c>
      <c r="MKE181" s="75"/>
      <c r="MKF181" s="13"/>
      <c r="MKG181" s="56"/>
      <c r="MKH181" s="74" t="s">
        <v>63</v>
      </c>
      <c r="MKI181" s="75"/>
      <c r="MKJ181" s="13"/>
      <c r="MKK181" s="56"/>
      <c r="MKL181" s="74" t="s">
        <v>63</v>
      </c>
      <c r="MKM181" s="75"/>
      <c r="MKN181" s="13"/>
      <c r="MKO181" s="56"/>
      <c r="MKP181" s="74" t="s">
        <v>63</v>
      </c>
      <c r="MKQ181" s="75"/>
      <c r="MKR181" s="13"/>
      <c r="MKS181" s="56"/>
      <c r="MKT181" s="74" t="s">
        <v>63</v>
      </c>
      <c r="MKU181" s="75"/>
      <c r="MKV181" s="13"/>
      <c r="MKW181" s="56"/>
      <c r="MKX181" s="74" t="s">
        <v>63</v>
      </c>
      <c r="MKY181" s="75"/>
      <c r="MKZ181" s="13"/>
      <c r="MLA181" s="56"/>
      <c r="MLB181" s="74" t="s">
        <v>63</v>
      </c>
      <c r="MLC181" s="75"/>
      <c r="MLD181" s="13"/>
      <c r="MLE181" s="56"/>
      <c r="MLF181" s="74" t="s">
        <v>63</v>
      </c>
      <c r="MLG181" s="75"/>
      <c r="MLH181" s="13"/>
      <c r="MLI181" s="56"/>
      <c r="MLJ181" s="74" t="s">
        <v>63</v>
      </c>
      <c r="MLK181" s="75"/>
      <c r="MLL181" s="13"/>
      <c r="MLM181" s="56"/>
      <c r="MLN181" s="74" t="s">
        <v>63</v>
      </c>
      <c r="MLO181" s="75"/>
      <c r="MLP181" s="13"/>
      <c r="MLQ181" s="56"/>
      <c r="MLR181" s="74" t="s">
        <v>63</v>
      </c>
      <c r="MLS181" s="75"/>
      <c r="MLT181" s="13"/>
      <c r="MLU181" s="56"/>
      <c r="MLV181" s="74" t="s">
        <v>63</v>
      </c>
      <c r="MLW181" s="75"/>
      <c r="MLX181" s="13"/>
      <c r="MLY181" s="56"/>
      <c r="MLZ181" s="74" t="s">
        <v>63</v>
      </c>
      <c r="MMA181" s="75"/>
      <c r="MMB181" s="13"/>
      <c r="MMC181" s="56"/>
      <c r="MMD181" s="74" t="s">
        <v>63</v>
      </c>
      <c r="MME181" s="75"/>
      <c r="MMF181" s="13"/>
      <c r="MMG181" s="56"/>
      <c r="MMH181" s="74" t="s">
        <v>63</v>
      </c>
      <c r="MMI181" s="75"/>
      <c r="MMJ181" s="13"/>
      <c r="MMK181" s="56"/>
      <c r="MML181" s="74" t="s">
        <v>63</v>
      </c>
      <c r="MMM181" s="75"/>
      <c r="MMN181" s="13"/>
      <c r="MMO181" s="56"/>
      <c r="MMP181" s="74" t="s">
        <v>63</v>
      </c>
      <c r="MMQ181" s="75"/>
      <c r="MMR181" s="13"/>
      <c r="MMS181" s="56"/>
      <c r="MMT181" s="74" t="s">
        <v>63</v>
      </c>
      <c r="MMU181" s="75"/>
      <c r="MMV181" s="13"/>
      <c r="MMW181" s="56"/>
      <c r="MMX181" s="74" t="s">
        <v>63</v>
      </c>
      <c r="MMY181" s="75"/>
      <c r="MMZ181" s="13"/>
      <c r="MNA181" s="56"/>
      <c r="MNB181" s="74" t="s">
        <v>63</v>
      </c>
      <c r="MNC181" s="75"/>
      <c r="MND181" s="13"/>
      <c r="MNE181" s="56"/>
      <c r="MNF181" s="74" t="s">
        <v>63</v>
      </c>
      <c r="MNG181" s="75"/>
      <c r="MNH181" s="13"/>
      <c r="MNI181" s="56"/>
      <c r="MNJ181" s="74" t="s">
        <v>63</v>
      </c>
      <c r="MNK181" s="75"/>
      <c r="MNL181" s="13"/>
      <c r="MNM181" s="56"/>
      <c r="MNN181" s="74" t="s">
        <v>63</v>
      </c>
      <c r="MNO181" s="75"/>
      <c r="MNP181" s="13"/>
      <c r="MNQ181" s="56"/>
      <c r="MNR181" s="74" t="s">
        <v>63</v>
      </c>
      <c r="MNS181" s="75"/>
      <c r="MNT181" s="13"/>
      <c r="MNU181" s="56"/>
      <c r="MNV181" s="74" t="s">
        <v>63</v>
      </c>
      <c r="MNW181" s="75"/>
      <c r="MNX181" s="13"/>
      <c r="MNY181" s="56"/>
      <c r="MNZ181" s="74" t="s">
        <v>63</v>
      </c>
      <c r="MOA181" s="75"/>
      <c r="MOB181" s="13"/>
      <c r="MOC181" s="56"/>
      <c r="MOD181" s="74" t="s">
        <v>63</v>
      </c>
      <c r="MOE181" s="75"/>
      <c r="MOF181" s="13"/>
      <c r="MOG181" s="56"/>
      <c r="MOH181" s="74" t="s">
        <v>63</v>
      </c>
      <c r="MOI181" s="75"/>
      <c r="MOJ181" s="13"/>
      <c r="MOK181" s="56"/>
      <c r="MOL181" s="74" t="s">
        <v>63</v>
      </c>
      <c r="MOM181" s="75"/>
      <c r="MON181" s="13"/>
      <c r="MOO181" s="56"/>
      <c r="MOP181" s="74" t="s">
        <v>63</v>
      </c>
      <c r="MOQ181" s="75"/>
      <c r="MOR181" s="13"/>
      <c r="MOS181" s="56"/>
      <c r="MOT181" s="74" t="s">
        <v>63</v>
      </c>
      <c r="MOU181" s="75"/>
      <c r="MOV181" s="13"/>
      <c r="MOW181" s="56"/>
      <c r="MOX181" s="74" t="s">
        <v>63</v>
      </c>
      <c r="MOY181" s="75"/>
      <c r="MOZ181" s="13"/>
      <c r="MPA181" s="56"/>
      <c r="MPB181" s="74" t="s">
        <v>63</v>
      </c>
      <c r="MPC181" s="75"/>
      <c r="MPD181" s="13"/>
      <c r="MPE181" s="56"/>
      <c r="MPF181" s="74" t="s">
        <v>63</v>
      </c>
      <c r="MPG181" s="75"/>
      <c r="MPH181" s="13"/>
      <c r="MPI181" s="56"/>
      <c r="MPJ181" s="74" t="s">
        <v>63</v>
      </c>
      <c r="MPK181" s="75"/>
      <c r="MPL181" s="13"/>
      <c r="MPM181" s="56"/>
      <c r="MPN181" s="74" t="s">
        <v>63</v>
      </c>
      <c r="MPO181" s="75"/>
      <c r="MPP181" s="13"/>
      <c r="MPQ181" s="56"/>
      <c r="MPR181" s="74" t="s">
        <v>63</v>
      </c>
      <c r="MPS181" s="75"/>
      <c r="MPT181" s="13"/>
      <c r="MPU181" s="56"/>
      <c r="MPV181" s="74" t="s">
        <v>63</v>
      </c>
      <c r="MPW181" s="75"/>
      <c r="MPX181" s="13"/>
      <c r="MPY181" s="56"/>
      <c r="MPZ181" s="74" t="s">
        <v>63</v>
      </c>
      <c r="MQA181" s="75"/>
      <c r="MQB181" s="13"/>
      <c r="MQC181" s="56"/>
      <c r="MQD181" s="74" t="s">
        <v>63</v>
      </c>
      <c r="MQE181" s="75"/>
      <c r="MQF181" s="13"/>
      <c r="MQG181" s="56"/>
      <c r="MQH181" s="74" t="s">
        <v>63</v>
      </c>
      <c r="MQI181" s="75"/>
      <c r="MQJ181" s="13"/>
      <c r="MQK181" s="56"/>
      <c r="MQL181" s="74" t="s">
        <v>63</v>
      </c>
      <c r="MQM181" s="75"/>
      <c r="MQN181" s="13"/>
      <c r="MQO181" s="56"/>
      <c r="MQP181" s="74" t="s">
        <v>63</v>
      </c>
      <c r="MQQ181" s="75"/>
      <c r="MQR181" s="13"/>
      <c r="MQS181" s="56"/>
      <c r="MQT181" s="74" t="s">
        <v>63</v>
      </c>
      <c r="MQU181" s="75"/>
      <c r="MQV181" s="13"/>
      <c r="MQW181" s="56"/>
      <c r="MQX181" s="74" t="s">
        <v>63</v>
      </c>
      <c r="MQY181" s="75"/>
      <c r="MQZ181" s="13"/>
      <c r="MRA181" s="56"/>
      <c r="MRB181" s="74" t="s">
        <v>63</v>
      </c>
      <c r="MRC181" s="75"/>
      <c r="MRD181" s="13"/>
      <c r="MRE181" s="56"/>
      <c r="MRF181" s="74" t="s">
        <v>63</v>
      </c>
      <c r="MRG181" s="75"/>
      <c r="MRH181" s="13"/>
      <c r="MRI181" s="56"/>
      <c r="MRJ181" s="74" t="s">
        <v>63</v>
      </c>
      <c r="MRK181" s="75"/>
      <c r="MRL181" s="13"/>
      <c r="MRM181" s="56"/>
      <c r="MRN181" s="74" t="s">
        <v>63</v>
      </c>
      <c r="MRO181" s="75"/>
      <c r="MRP181" s="13"/>
      <c r="MRQ181" s="56"/>
      <c r="MRR181" s="74" t="s">
        <v>63</v>
      </c>
      <c r="MRS181" s="75"/>
      <c r="MRT181" s="13"/>
      <c r="MRU181" s="56"/>
      <c r="MRV181" s="74" t="s">
        <v>63</v>
      </c>
      <c r="MRW181" s="75"/>
      <c r="MRX181" s="13"/>
      <c r="MRY181" s="56"/>
      <c r="MRZ181" s="74" t="s">
        <v>63</v>
      </c>
      <c r="MSA181" s="75"/>
      <c r="MSB181" s="13"/>
      <c r="MSC181" s="56"/>
      <c r="MSD181" s="74" t="s">
        <v>63</v>
      </c>
      <c r="MSE181" s="75"/>
      <c r="MSF181" s="13"/>
      <c r="MSG181" s="56"/>
      <c r="MSH181" s="74" t="s">
        <v>63</v>
      </c>
      <c r="MSI181" s="75"/>
      <c r="MSJ181" s="13"/>
      <c r="MSK181" s="56"/>
      <c r="MSL181" s="74" t="s">
        <v>63</v>
      </c>
      <c r="MSM181" s="75"/>
      <c r="MSN181" s="13"/>
      <c r="MSO181" s="56"/>
      <c r="MSP181" s="74" t="s">
        <v>63</v>
      </c>
      <c r="MSQ181" s="75"/>
      <c r="MSR181" s="13"/>
      <c r="MSS181" s="56"/>
      <c r="MST181" s="74" t="s">
        <v>63</v>
      </c>
      <c r="MSU181" s="75"/>
      <c r="MSV181" s="13"/>
      <c r="MSW181" s="56"/>
      <c r="MSX181" s="74" t="s">
        <v>63</v>
      </c>
      <c r="MSY181" s="75"/>
      <c r="MSZ181" s="13"/>
      <c r="MTA181" s="56"/>
      <c r="MTB181" s="74" t="s">
        <v>63</v>
      </c>
      <c r="MTC181" s="75"/>
      <c r="MTD181" s="13"/>
      <c r="MTE181" s="56"/>
      <c r="MTF181" s="74" t="s">
        <v>63</v>
      </c>
      <c r="MTG181" s="75"/>
      <c r="MTH181" s="13"/>
      <c r="MTI181" s="56"/>
      <c r="MTJ181" s="74" t="s">
        <v>63</v>
      </c>
      <c r="MTK181" s="75"/>
      <c r="MTL181" s="13"/>
      <c r="MTM181" s="56"/>
      <c r="MTN181" s="74" t="s">
        <v>63</v>
      </c>
      <c r="MTO181" s="75"/>
      <c r="MTP181" s="13"/>
      <c r="MTQ181" s="56"/>
      <c r="MTR181" s="74" t="s">
        <v>63</v>
      </c>
      <c r="MTS181" s="75"/>
      <c r="MTT181" s="13"/>
      <c r="MTU181" s="56"/>
      <c r="MTV181" s="74" t="s">
        <v>63</v>
      </c>
      <c r="MTW181" s="75"/>
      <c r="MTX181" s="13"/>
      <c r="MTY181" s="56"/>
      <c r="MTZ181" s="74" t="s">
        <v>63</v>
      </c>
      <c r="MUA181" s="75"/>
      <c r="MUB181" s="13"/>
      <c r="MUC181" s="56"/>
      <c r="MUD181" s="74" t="s">
        <v>63</v>
      </c>
      <c r="MUE181" s="75"/>
      <c r="MUF181" s="13"/>
      <c r="MUG181" s="56"/>
      <c r="MUH181" s="74" t="s">
        <v>63</v>
      </c>
      <c r="MUI181" s="75"/>
      <c r="MUJ181" s="13"/>
      <c r="MUK181" s="56"/>
      <c r="MUL181" s="74" t="s">
        <v>63</v>
      </c>
      <c r="MUM181" s="75"/>
      <c r="MUN181" s="13"/>
      <c r="MUO181" s="56"/>
      <c r="MUP181" s="74" t="s">
        <v>63</v>
      </c>
      <c r="MUQ181" s="75"/>
      <c r="MUR181" s="13"/>
      <c r="MUS181" s="56"/>
      <c r="MUT181" s="74" t="s">
        <v>63</v>
      </c>
      <c r="MUU181" s="75"/>
      <c r="MUV181" s="13"/>
      <c r="MUW181" s="56"/>
      <c r="MUX181" s="74" t="s">
        <v>63</v>
      </c>
      <c r="MUY181" s="75"/>
      <c r="MUZ181" s="13"/>
      <c r="MVA181" s="56"/>
      <c r="MVB181" s="74" t="s">
        <v>63</v>
      </c>
      <c r="MVC181" s="75"/>
      <c r="MVD181" s="13"/>
      <c r="MVE181" s="56"/>
      <c r="MVF181" s="74" t="s">
        <v>63</v>
      </c>
      <c r="MVG181" s="75"/>
      <c r="MVH181" s="13"/>
      <c r="MVI181" s="56"/>
      <c r="MVJ181" s="74" t="s">
        <v>63</v>
      </c>
      <c r="MVK181" s="75"/>
      <c r="MVL181" s="13"/>
      <c r="MVM181" s="56"/>
      <c r="MVN181" s="74" t="s">
        <v>63</v>
      </c>
      <c r="MVO181" s="75"/>
      <c r="MVP181" s="13"/>
      <c r="MVQ181" s="56"/>
      <c r="MVR181" s="74" t="s">
        <v>63</v>
      </c>
      <c r="MVS181" s="75"/>
      <c r="MVT181" s="13"/>
      <c r="MVU181" s="56"/>
      <c r="MVV181" s="74" t="s">
        <v>63</v>
      </c>
      <c r="MVW181" s="75"/>
      <c r="MVX181" s="13"/>
      <c r="MVY181" s="56"/>
      <c r="MVZ181" s="74" t="s">
        <v>63</v>
      </c>
      <c r="MWA181" s="75"/>
      <c r="MWB181" s="13"/>
      <c r="MWC181" s="56"/>
      <c r="MWD181" s="74" t="s">
        <v>63</v>
      </c>
      <c r="MWE181" s="75"/>
      <c r="MWF181" s="13"/>
      <c r="MWG181" s="56"/>
      <c r="MWH181" s="74" t="s">
        <v>63</v>
      </c>
      <c r="MWI181" s="75"/>
      <c r="MWJ181" s="13"/>
      <c r="MWK181" s="56"/>
      <c r="MWL181" s="74" t="s">
        <v>63</v>
      </c>
      <c r="MWM181" s="75"/>
      <c r="MWN181" s="13"/>
      <c r="MWO181" s="56"/>
      <c r="MWP181" s="74" t="s">
        <v>63</v>
      </c>
      <c r="MWQ181" s="75"/>
      <c r="MWR181" s="13"/>
      <c r="MWS181" s="56"/>
      <c r="MWT181" s="74" t="s">
        <v>63</v>
      </c>
      <c r="MWU181" s="75"/>
      <c r="MWV181" s="13"/>
      <c r="MWW181" s="56"/>
      <c r="MWX181" s="74" t="s">
        <v>63</v>
      </c>
      <c r="MWY181" s="75"/>
      <c r="MWZ181" s="13"/>
      <c r="MXA181" s="56"/>
      <c r="MXB181" s="74" t="s">
        <v>63</v>
      </c>
      <c r="MXC181" s="75"/>
      <c r="MXD181" s="13"/>
      <c r="MXE181" s="56"/>
      <c r="MXF181" s="74" t="s">
        <v>63</v>
      </c>
      <c r="MXG181" s="75"/>
      <c r="MXH181" s="13"/>
      <c r="MXI181" s="56"/>
      <c r="MXJ181" s="74" t="s">
        <v>63</v>
      </c>
      <c r="MXK181" s="75"/>
      <c r="MXL181" s="13"/>
      <c r="MXM181" s="56"/>
      <c r="MXN181" s="74" t="s">
        <v>63</v>
      </c>
      <c r="MXO181" s="75"/>
      <c r="MXP181" s="13"/>
      <c r="MXQ181" s="56"/>
      <c r="MXR181" s="74" t="s">
        <v>63</v>
      </c>
      <c r="MXS181" s="75"/>
      <c r="MXT181" s="13"/>
      <c r="MXU181" s="56"/>
      <c r="MXV181" s="74" t="s">
        <v>63</v>
      </c>
      <c r="MXW181" s="75"/>
      <c r="MXX181" s="13"/>
      <c r="MXY181" s="56"/>
      <c r="MXZ181" s="74" t="s">
        <v>63</v>
      </c>
      <c r="MYA181" s="75"/>
      <c r="MYB181" s="13"/>
      <c r="MYC181" s="56"/>
      <c r="MYD181" s="74" t="s">
        <v>63</v>
      </c>
      <c r="MYE181" s="75"/>
      <c r="MYF181" s="13"/>
      <c r="MYG181" s="56"/>
      <c r="MYH181" s="74" t="s">
        <v>63</v>
      </c>
      <c r="MYI181" s="75"/>
      <c r="MYJ181" s="13"/>
      <c r="MYK181" s="56"/>
      <c r="MYL181" s="74" t="s">
        <v>63</v>
      </c>
      <c r="MYM181" s="75"/>
      <c r="MYN181" s="13"/>
      <c r="MYO181" s="56"/>
      <c r="MYP181" s="74" t="s">
        <v>63</v>
      </c>
      <c r="MYQ181" s="75"/>
      <c r="MYR181" s="13"/>
      <c r="MYS181" s="56"/>
      <c r="MYT181" s="74" t="s">
        <v>63</v>
      </c>
      <c r="MYU181" s="75"/>
      <c r="MYV181" s="13"/>
      <c r="MYW181" s="56"/>
      <c r="MYX181" s="74" t="s">
        <v>63</v>
      </c>
      <c r="MYY181" s="75"/>
      <c r="MYZ181" s="13"/>
      <c r="MZA181" s="56"/>
      <c r="MZB181" s="74" t="s">
        <v>63</v>
      </c>
      <c r="MZC181" s="75"/>
      <c r="MZD181" s="13"/>
      <c r="MZE181" s="56"/>
      <c r="MZF181" s="74" t="s">
        <v>63</v>
      </c>
      <c r="MZG181" s="75"/>
      <c r="MZH181" s="13"/>
      <c r="MZI181" s="56"/>
      <c r="MZJ181" s="74" t="s">
        <v>63</v>
      </c>
      <c r="MZK181" s="75"/>
      <c r="MZL181" s="13"/>
      <c r="MZM181" s="56"/>
      <c r="MZN181" s="74" t="s">
        <v>63</v>
      </c>
      <c r="MZO181" s="75"/>
      <c r="MZP181" s="13"/>
      <c r="MZQ181" s="56"/>
      <c r="MZR181" s="74" t="s">
        <v>63</v>
      </c>
      <c r="MZS181" s="75"/>
      <c r="MZT181" s="13"/>
      <c r="MZU181" s="56"/>
      <c r="MZV181" s="74" t="s">
        <v>63</v>
      </c>
      <c r="MZW181" s="75"/>
      <c r="MZX181" s="13"/>
      <c r="MZY181" s="56"/>
      <c r="MZZ181" s="74" t="s">
        <v>63</v>
      </c>
      <c r="NAA181" s="75"/>
      <c r="NAB181" s="13"/>
      <c r="NAC181" s="56"/>
      <c r="NAD181" s="74" t="s">
        <v>63</v>
      </c>
      <c r="NAE181" s="75"/>
      <c r="NAF181" s="13"/>
      <c r="NAG181" s="56"/>
      <c r="NAH181" s="74" t="s">
        <v>63</v>
      </c>
      <c r="NAI181" s="75"/>
      <c r="NAJ181" s="13"/>
      <c r="NAK181" s="56"/>
      <c r="NAL181" s="74" t="s">
        <v>63</v>
      </c>
      <c r="NAM181" s="75"/>
      <c r="NAN181" s="13"/>
      <c r="NAO181" s="56"/>
      <c r="NAP181" s="74" t="s">
        <v>63</v>
      </c>
      <c r="NAQ181" s="75"/>
      <c r="NAR181" s="13"/>
      <c r="NAS181" s="56"/>
      <c r="NAT181" s="74" t="s">
        <v>63</v>
      </c>
      <c r="NAU181" s="75"/>
      <c r="NAV181" s="13"/>
      <c r="NAW181" s="56"/>
      <c r="NAX181" s="74" t="s">
        <v>63</v>
      </c>
      <c r="NAY181" s="75"/>
      <c r="NAZ181" s="13"/>
      <c r="NBA181" s="56"/>
      <c r="NBB181" s="74" t="s">
        <v>63</v>
      </c>
      <c r="NBC181" s="75"/>
      <c r="NBD181" s="13"/>
      <c r="NBE181" s="56"/>
      <c r="NBF181" s="74" t="s">
        <v>63</v>
      </c>
      <c r="NBG181" s="75"/>
      <c r="NBH181" s="13"/>
      <c r="NBI181" s="56"/>
      <c r="NBJ181" s="74" t="s">
        <v>63</v>
      </c>
      <c r="NBK181" s="75"/>
      <c r="NBL181" s="13"/>
      <c r="NBM181" s="56"/>
      <c r="NBN181" s="74" t="s">
        <v>63</v>
      </c>
      <c r="NBO181" s="75"/>
      <c r="NBP181" s="13"/>
      <c r="NBQ181" s="56"/>
      <c r="NBR181" s="74" t="s">
        <v>63</v>
      </c>
      <c r="NBS181" s="75"/>
      <c r="NBT181" s="13"/>
      <c r="NBU181" s="56"/>
      <c r="NBV181" s="74" t="s">
        <v>63</v>
      </c>
      <c r="NBW181" s="75"/>
      <c r="NBX181" s="13"/>
      <c r="NBY181" s="56"/>
      <c r="NBZ181" s="74" t="s">
        <v>63</v>
      </c>
      <c r="NCA181" s="75"/>
      <c r="NCB181" s="13"/>
      <c r="NCC181" s="56"/>
      <c r="NCD181" s="74" t="s">
        <v>63</v>
      </c>
      <c r="NCE181" s="75"/>
      <c r="NCF181" s="13"/>
      <c r="NCG181" s="56"/>
      <c r="NCH181" s="74" t="s">
        <v>63</v>
      </c>
      <c r="NCI181" s="75"/>
      <c r="NCJ181" s="13"/>
      <c r="NCK181" s="56"/>
      <c r="NCL181" s="74" t="s">
        <v>63</v>
      </c>
      <c r="NCM181" s="75"/>
      <c r="NCN181" s="13"/>
      <c r="NCO181" s="56"/>
      <c r="NCP181" s="74" t="s">
        <v>63</v>
      </c>
      <c r="NCQ181" s="75"/>
      <c r="NCR181" s="13"/>
      <c r="NCS181" s="56"/>
      <c r="NCT181" s="74" t="s">
        <v>63</v>
      </c>
      <c r="NCU181" s="75"/>
      <c r="NCV181" s="13"/>
      <c r="NCW181" s="56"/>
      <c r="NCX181" s="74" t="s">
        <v>63</v>
      </c>
      <c r="NCY181" s="75"/>
      <c r="NCZ181" s="13"/>
      <c r="NDA181" s="56"/>
      <c r="NDB181" s="74" t="s">
        <v>63</v>
      </c>
      <c r="NDC181" s="75"/>
      <c r="NDD181" s="13"/>
      <c r="NDE181" s="56"/>
      <c r="NDF181" s="74" t="s">
        <v>63</v>
      </c>
      <c r="NDG181" s="75"/>
      <c r="NDH181" s="13"/>
      <c r="NDI181" s="56"/>
      <c r="NDJ181" s="74" t="s">
        <v>63</v>
      </c>
      <c r="NDK181" s="75"/>
      <c r="NDL181" s="13"/>
      <c r="NDM181" s="56"/>
      <c r="NDN181" s="74" t="s">
        <v>63</v>
      </c>
      <c r="NDO181" s="75"/>
      <c r="NDP181" s="13"/>
      <c r="NDQ181" s="56"/>
      <c r="NDR181" s="74" t="s">
        <v>63</v>
      </c>
      <c r="NDS181" s="75"/>
      <c r="NDT181" s="13"/>
      <c r="NDU181" s="56"/>
      <c r="NDV181" s="74" t="s">
        <v>63</v>
      </c>
      <c r="NDW181" s="75"/>
      <c r="NDX181" s="13"/>
      <c r="NDY181" s="56"/>
      <c r="NDZ181" s="74" t="s">
        <v>63</v>
      </c>
      <c r="NEA181" s="75"/>
      <c r="NEB181" s="13"/>
      <c r="NEC181" s="56"/>
      <c r="NED181" s="74" t="s">
        <v>63</v>
      </c>
      <c r="NEE181" s="75"/>
      <c r="NEF181" s="13"/>
      <c r="NEG181" s="56"/>
      <c r="NEH181" s="74" t="s">
        <v>63</v>
      </c>
      <c r="NEI181" s="75"/>
      <c r="NEJ181" s="13"/>
      <c r="NEK181" s="56"/>
      <c r="NEL181" s="74" t="s">
        <v>63</v>
      </c>
      <c r="NEM181" s="75"/>
      <c r="NEN181" s="13"/>
      <c r="NEO181" s="56"/>
      <c r="NEP181" s="74" t="s">
        <v>63</v>
      </c>
      <c r="NEQ181" s="75"/>
      <c r="NER181" s="13"/>
      <c r="NES181" s="56"/>
      <c r="NET181" s="74" t="s">
        <v>63</v>
      </c>
      <c r="NEU181" s="75"/>
      <c r="NEV181" s="13"/>
      <c r="NEW181" s="56"/>
      <c r="NEX181" s="74" t="s">
        <v>63</v>
      </c>
      <c r="NEY181" s="75"/>
      <c r="NEZ181" s="13"/>
      <c r="NFA181" s="56"/>
      <c r="NFB181" s="74" t="s">
        <v>63</v>
      </c>
      <c r="NFC181" s="75"/>
      <c r="NFD181" s="13"/>
      <c r="NFE181" s="56"/>
      <c r="NFF181" s="74" t="s">
        <v>63</v>
      </c>
      <c r="NFG181" s="75"/>
      <c r="NFH181" s="13"/>
      <c r="NFI181" s="56"/>
      <c r="NFJ181" s="74" t="s">
        <v>63</v>
      </c>
      <c r="NFK181" s="75"/>
      <c r="NFL181" s="13"/>
      <c r="NFM181" s="56"/>
      <c r="NFN181" s="74" t="s">
        <v>63</v>
      </c>
      <c r="NFO181" s="75"/>
      <c r="NFP181" s="13"/>
      <c r="NFQ181" s="56"/>
      <c r="NFR181" s="74" t="s">
        <v>63</v>
      </c>
      <c r="NFS181" s="75"/>
      <c r="NFT181" s="13"/>
      <c r="NFU181" s="56"/>
      <c r="NFV181" s="74" t="s">
        <v>63</v>
      </c>
      <c r="NFW181" s="75"/>
      <c r="NFX181" s="13"/>
      <c r="NFY181" s="56"/>
      <c r="NFZ181" s="74" t="s">
        <v>63</v>
      </c>
      <c r="NGA181" s="75"/>
      <c r="NGB181" s="13"/>
      <c r="NGC181" s="56"/>
      <c r="NGD181" s="74" t="s">
        <v>63</v>
      </c>
      <c r="NGE181" s="75"/>
      <c r="NGF181" s="13"/>
      <c r="NGG181" s="56"/>
      <c r="NGH181" s="74" t="s">
        <v>63</v>
      </c>
      <c r="NGI181" s="75"/>
      <c r="NGJ181" s="13"/>
      <c r="NGK181" s="56"/>
      <c r="NGL181" s="74" t="s">
        <v>63</v>
      </c>
      <c r="NGM181" s="75"/>
      <c r="NGN181" s="13"/>
      <c r="NGO181" s="56"/>
      <c r="NGP181" s="74" t="s">
        <v>63</v>
      </c>
      <c r="NGQ181" s="75"/>
      <c r="NGR181" s="13"/>
      <c r="NGS181" s="56"/>
      <c r="NGT181" s="74" t="s">
        <v>63</v>
      </c>
      <c r="NGU181" s="75"/>
      <c r="NGV181" s="13"/>
      <c r="NGW181" s="56"/>
      <c r="NGX181" s="74" t="s">
        <v>63</v>
      </c>
      <c r="NGY181" s="75"/>
      <c r="NGZ181" s="13"/>
      <c r="NHA181" s="56"/>
      <c r="NHB181" s="74" t="s">
        <v>63</v>
      </c>
      <c r="NHC181" s="75"/>
      <c r="NHD181" s="13"/>
      <c r="NHE181" s="56"/>
      <c r="NHF181" s="74" t="s">
        <v>63</v>
      </c>
      <c r="NHG181" s="75"/>
      <c r="NHH181" s="13"/>
      <c r="NHI181" s="56"/>
      <c r="NHJ181" s="74" t="s">
        <v>63</v>
      </c>
      <c r="NHK181" s="75"/>
      <c r="NHL181" s="13"/>
      <c r="NHM181" s="56"/>
      <c r="NHN181" s="74" t="s">
        <v>63</v>
      </c>
      <c r="NHO181" s="75"/>
      <c r="NHP181" s="13"/>
      <c r="NHQ181" s="56"/>
      <c r="NHR181" s="74" t="s">
        <v>63</v>
      </c>
      <c r="NHS181" s="75"/>
      <c r="NHT181" s="13"/>
      <c r="NHU181" s="56"/>
      <c r="NHV181" s="74" t="s">
        <v>63</v>
      </c>
      <c r="NHW181" s="75"/>
      <c r="NHX181" s="13"/>
      <c r="NHY181" s="56"/>
      <c r="NHZ181" s="74" t="s">
        <v>63</v>
      </c>
      <c r="NIA181" s="75"/>
      <c r="NIB181" s="13"/>
      <c r="NIC181" s="56"/>
      <c r="NID181" s="74" t="s">
        <v>63</v>
      </c>
      <c r="NIE181" s="75"/>
      <c r="NIF181" s="13"/>
      <c r="NIG181" s="56"/>
      <c r="NIH181" s="74" t="s">
        <v>63</v>
      </c>
      <c r="NII181" s="75"/>
      <c r="NIJ181" s="13"/>
      <c r="NIK181" s="56"/>
      <c r="NIL181" s="74" t="s">
        <v>63</v>
      </c>
      <c r="NIM181" s="75"/>
      <c r="NIN181" s="13"/>
      <c r="NIO181" s="56"/>
      <c r="NIP181" s="74" t="s">
        <v>63</v>
      </c>
      <c r="NIQ181" s="75"/>
      <c r="NIR181" s="13"/>
      <c r="NIS181" s="56"/>
      <c r="NIT181" s="74" t="s">
        <v>63</v>
      </c>
      <c r="NIU181" s="75"/>
      <c r="NIV181" s="13"/>
      <c r="NIW181" s="56"/>
      <c r="NIX181" s="74" t="s">
        <v>63</v>
      </c>
      <c r="NIY181" s="75"/>
      <c r="NIZ181" s="13"/>
      <c r="NJA181" s="56"/>
      <c r="NJB181" s="74" t="s">
        <v>63</v>
      </c>
      <c r="NJC181" s="75"/>
      <c r="NJD181" s="13"/>
      <c r="NJE181" s="56"/>
      <c r="NJF181" s="74" t="s">
        <v>63</v>
      </c>
      <c r="NJG181" s="75"/>
      <c r="NJH181" s="13"/>
      <c r="NJI181" s="56"/>
      <c r="NJJ181" s="74" t="s">
        <v>63</v>
      </c>
      <c r="NJK181" s="75"/>
      <c r="NJL181" s="13"/>
      <c r="NJM181" s="56"/>
      <c r="NJN181" s="74" t="s">
        <v>63</v>
      </c>
      <c r="NJO181" s="75"/>
      <c r="NJP181" s="13"/>
      <c r="NJQ181" s="56"/>
      <c r="NJR181" s="74" t="s">
        <v>63</v>
      </c>
      <c r="NJS181" s="75"/>
      <c r="NJT181" s="13"/>
      <c r="NJU181" s="56"/>
      <c r="NJV181" s="74" t="s">
        <v>63</v>
      </c>
      <c r="NJW181" s="75"/>
      <c r="NJX181" s="13"/>
      <c r="NJY181" s="56"/>
      <c r="NJZ181" s="74" t="s">
        <v>63</v>
      </c>
      <c r="NKA181" s="75"/>
      <c r="NKB181" s="13"/>
      <c r="NKC181" s="56"/>
      <c r="NKD181" s="74" t="s">
        <v>63</v>
      </c>
      <c r="NKE181" s="75"/>
      <c r="NKF181" s="13"/>
      <c r="NKG181" s="56"/>
      <c r="NKH181" s="74" t="s">
        <v>63</v>
      </c>
      <c r="NKI181" s="75"/>
      <c r="NKJ181" s="13"/>
      <c r="NKK181" s="56"/>
      <c r="NKL181" s="74" t="s">
        <v>63</v>
      </c>
      <c r="NKM181" s="75"/>
      <c r="NKN181" s="13"/>
      <c r="NKO181" s="56"/>
      <c r="NKP181" s="74" t="s">
        <v>63</v>
      </c>
      <c r="NKQ181" s="75"/>
      <c r="NKR181" s="13"/>
      <c r="NKS181" s="56"/>
      <c r="NKT181" s="74" t="s">
        <v>63</v>
      </c>
      <c r="NKU181" s="75"/>
      <c r="NKV181" s="13"/>
      <c r="NKW181" s="56"/>
      <c r="NKX181" s="74" t="s">
        <v>63</v>
      </c>
      <c r="NKY181" s="75"/>
      <c r="NKZ181" s="13"/>
      <c r="NLA181" s="56"/>
      <c r="NLB181" s="74" t="s">
        <v>63</v>
      </c>
      <c r="NLC181" s="75"/>
      <c r="NLD181" s="13"/>
      <c r="NLE181" s="56"/>
      <c r="NLF181" s="74" t="s">
        <v>63</v>
      </c>
      <c r="NLG181" s="75"/>
      <c r="NLH181" s="13"/>
      <c r="NLI181" s="56"/>
      <c r="NLJ181" s="74" t="s">
        <v>63</v>
      </c>
      <c r="NLK181" s="75"/>
      <c r="NLL181" s="13"/>
      <c r="NLM181" s="56"/>
      <c r="NLN181" s="74" t="s">
        <v>63</v>
      </c>
      <c r="NLO181" s="75"/>
      <c r="NLP181" s="13"/>
      <c r="NLQ181" s="56"/>
      <c r="NLR181" s="74" t="s">
        <v>63</v>
      </c>
      <c r="NLS181" s="75"/>
      <c r="NLT181" s="13"/>
      <c r="NLU181" s="56"/>
      <c r="NLV181" s="74" t="s">
        <v>63</v>
      </c>
      <c r="NLW181" s="75"/>
      <c r="NLX181" s="13"/>
      <c r="NLY181" s="56"/>
      <c r="NLZ181" s="74" t="s">
        <v>63</v>
      </c>
      <c r="NMA181" s="75"/>
      <c r="NMB181" s="13"/>
      <c r="NMC181" s="56"/>
      <c r="NMD181" s="74" t="s">
        <v>63</v>
      </c>
      <c r="NME181" s="75"/>
      <c r="NMF181" s="13"/>
      <c r="NMG181" s="56"/>
      <c r="NMH181" s="74" t="s">
        <v>63</v>
      </c>
      <c r="NMI181" s="75"/>
      <c r="NMJ181" s="13"/>
      <c r="NMK181" s="56"/>
      <c r="NML181" s="74" t="s">
        <v>63</v>
      </c>
      <c r="NMM181" s="75"/>
      <c r="NMN181" s="13"/>
      <c r="NMO181" s="56"/>
      <c r="NMP181" s="74" t="s">
        <v>63</v>
      </c>
      <c r="NMQ181" s="75"/>
      <c r="NMR181" s="13"/>
      <c r="NMS181" s="56"/>
      <c r="NMT181" s="74" t="s">
        <v>63</v>
      </c>
      <c r="NMU181" s="75"/>
      <c r="NMV181" s="13"/>
      <c r="NMW181" s="56"/>
      <c r="NMX181" s="74" t="s">
        <v>63</v>
      </c>
      <c r="NMY181" s="75"/>
      <c r="NMZ181" s="13"/>
      <c r="NNA181" s="56"/>
      <c r="NNB181" s="74" t="s">
        <v>63</v>
      </c>
      <c r="NNC181" s="75"/>
      <c r="NND181" s="13"/>
      <c r="NNE181" s="56"/>
      <c r="NNF181" s="74" t="s">
        <v>63</v>
      </c>
      <c r="NNG181" s="75"/>
      <c r="NNH181" s="13"/>
      <c r="NNI181" s="56"/>
      <c r="NNJ181" s="74" t="s">
        <v>63</v>
      </c>
      <c r="NNK181" s="75"/>
      <c r="NNL181" s="13"/>
      <c r="NNM181" s="56"/>
      <c r="NNN181" s="74" t="s">
        <v>63</v>
      </c>
      <c r="NNO181" s="75"/>
      <c r="NNP181" s="13"/>
      <c r="NNQ181" s="56"/>
      <c r="NNR181" s="74" t="s">
        <v>63</v>
      </c>
      <c r="NNS181" s="75"/>
      <c r="NNT181" s="13"/>
      <c r="NNU181" s="56"/>
      <c r="NNV181" s="74" t="s">
        <v>63</v>
      </c>
      <c r="NNW181" s="75"/>
      <c r="NNX181" s="13"/>
      <c r="NNY181" s="56"/>
      <c r="NNZ181" s="74" t="s">
        <v>63</v>
      </c>
      <c r="NOA181" s="75"/>
      <c r="NOB181" s="13"/>
      <c r="NOC181" s="56"/>
      <c r="NOD181" s="74" t="s">
        <v>63</v>
      </c>
      <c r="NOE181" s="75"/>
      <c r="NOF181" s="13"/>
      <c r="NOG181" s="56"/>
      <c r="NOH181" s="74" t="s">
        <v>63</v>
      </c>
      <c r="NOI181" s="75"/>
      <c r="NOJ181" s="13"/>
      <c r="NOK181" s="56"/>
      <c r="NOL181" s="74" t="s">
        <v>63</v>
      </c>
      <c r="NOM181" s="75"/>
      <c r="NON181" s="13"/>
      <c r="NOO181" s="56"/>
      <c r="NOP181" s="74" t="s">
        <v>63</v>
      </c>
      <c r="NOQ181" s="75"/>
      <c r="NOR181" s="13"/>
      <c r="NOS181" s="56"/>
      <c r="NOT181" s="74" t="s">
        <v>63</v>
      </c>
      <c r="NOU181" s="75"/>
      <c r="NOV181" s="13"/>
      <c r="NOW181" s="56"/>
      <c r="NOX181" s="74" t="s">
        <v>63</v>
      </c>
      <c r="NOY181" s="75"/>
      <c r="NOZ181" s="13"/>
      <c r="NPA181" s="56"/>
      <c r="NPB181" s="74" t="s">
        <v>63</v>
      </c>
      <c r="NPC181" s="75"/>
      <c r="NPD181" s="13"/>
      <c r="NPE181" s="56"/>
      <c r="NPF181" s="74" t="s">
        <v>63</v>
      </c>
      <c r="NPG181" s="75"/>
      <c r="NPH181" s="13"/>
      <c r="NPI181" s="56"/>
      <c r="NPJ181" s="74" t="s">
        <v>63</v>
      </c>
      <c r="NPK181" s="75"/>
      <c r="NPL181" s="13"/>
      <c r="NPM181" s="56"/>
      <c r="NPN181" s="74" t="s">
        <v>63</v>
      </c>
      <c r="NPO181" s="75"/>
      <c r="NPP181" s="13"/>
      <c r="NPQ181" s="56"/>
      <c r="NPR181" s="74" t="s">
        <v>63</v>
      </c>
      <c r="NPS181" s="75"/>
      <c r="NPT181" s="13"/>
      <c r="NPU181" s="56"/>
      <c r="NPV181" s="74" t="s">
        <v>63</v>
      </c>
      <c r="NPW181" s="75"/>
      <c r="NPX181" s="13"/>
      <c r="NPY181" s="56"/>
      <c r="NPZ181" s="74" t="s">
        <v>63</v>
      </c>
      <c r="NQA181" s="75"/>
      <c r="NQB181" s="13"/>
      <c r="NQC181" s="56"/>
      <c r="NQD181" s="74" t="s">
        <v>63</v>
      </c>
      <c r="NQE181" s="75"/>
      <c r="NQF181" s="13"/>
      <c r="NQG181" s="56"/>
      <c r="NQH181" s="74" t="s">
        <v>63</v>
      </c>
      <c r="NQI181" s="75"/>
      <c r="NQJ181" s="13"/>
      <c r="NQK181" s="56"/>
      <c r="NQL181" s="74" t="s">
        <v>63</v>
      </c>
      <c r="NQM181" s="75"/>
      <c r="NQN181" s="13"/>
      <c r="NQO181" s="56"/>
      <c r="NQP181" s="74" t="s">
        <v>63</v>
      </c>
      <c r="NQQ181" s="75"/>
      <c r="NQR181" s="13"/>
      <c r="NQS181" s="56"/>
      <c r="NQT181" s="74" t="s">
        <v>63</v>
      </c>
      <c r="NQU181" s="75"/>
      <c r="NQV181" s="13"/>
      <c r="NQW181" s="56"/>
      <c r="NQX181" s="74" t="s">
        <v>63</v>
      </c>
      <c r="NQY181" s="75"/>
      <c r="NQZ181" s="13"/>
      <c r="NRA181" s="56"/>
      <c r="NRB181" s="74" t="s">
        <v>63</v>
      </c>
      <c r="NRC181" s="75"/>
      <c r="NRD181" s="13"/>
      <c r="NRE181" s="56"/>
      <c r="NRF181" s="74" t="s">
        <v>63</v>
      </c>
      <c r="NRG181" s="75"/>
      <c r="NRH181" s="13"/>
      <c r="NRI181" s="56"/>
      <c r="NRJ181" s="74" t="s">
        <v>63</v>
      </c>
      <c r="NRK181" s="75"/>
      <c r="NRL181" s="13"/>
      <c r="NRM181" s="56"/>
      <c r="NRN181" s="74" t="s">
        <v>63</v>
      </c>
      <c r="NRO181" s="75"/>
      <c r="NRP181" s="13"/>
      <c r="NRQ181" s="56"/>
      <c r="NRR181" s="74" t="s">
        <v>63</v>
      </c>
      <c r="NRS181" s="75"/>
      <c r="NRT181" s="13"/>
      <c r="NRU181" s="56"/>
      <c r="NRV181" s="74" t="s">
        <v>63</v>
      </c>
      <c r="NRW181" s="75"/>
      <c r="NRX181" s="13"/>
      <c r="NRY181" s="56"/>
      <c r="NRZ181" s="74" t="s">
        <v>63</v>
      </c>
      <c r="NSA181" s="75"/>
      <c r="NSB181" s="13"/>
      <c r="NSC181" s="56"/>
      <c r="NSD181" s="74" t="s">
        <v>63</v>
      </c>
      <c r="NSE181" s="75"/>
      <c r="NSF181" s="13"/>
      <c r="NSG181" s="56"/>
      <c r="NSH181" s="74" t="s">
        <v>63</v>
      </c>
      <c r="NSI181" s="75"/>
      <c r="NSJ181" s="13"/>
      <c r="NSK181" s="56"/>
      <c r="NSL181" s="74" t="s">
        <v>63</v>
      </c>
      <c r="NSM181" s="75"/>
      <c r="NSN181" s="13"/>
      <c r="NSO181" s="56"/>
      <c r="NSP181" s="74" t="s">
        <v>63</v>
      </c>
      <c r="NSQ181" s="75"/>
      <c r="NSR181" s="13"/>
      <c r="NSS181" s="56"/>
      <c r="NST181" s="74" t="s">
        <v>63</v>
      </c>
      <c r="NSU181" s="75"/>
      <c r="NSV181" s="13"/>
      <c r="NSW181" s="56"/>
      <c r="NSX181" s="74" t="s">
        <v>63</v>
      </c>
      <c r="NSY181" s="75"/>
      <c r="NSZ181" s="13"/>
      <c r="NTA181" s="56"/>
      <c r="NTB181" s="74" t="s">
        <v>63</v>
      </c>
      <c r="NTC181" s="75"/>
      <c r="NTD181" s="13"/>
      <c r="NTE181" s="56"/>
      <c r="NTF181" s="74" t="s">
        <v>63</v>
      </c>
      <c r="NTG181" s="75"/>
      <c r="NTH181" s="13"/>
      <c r="NTI181" s="56"/>
      <c r="NTJ181" s="74" t="s">
        <v>63</v>
      </c>
      <c r="NTK181" s="75"/>
      <c r="NTL181" s="13"/>
      <c r="NTM181" s="56"/>
      <c r="NTN181" s="74" t="s">
        <v>63</v>
      </c>
      <c r="NTO181" s="75"/>
      <c r="NTP181" s="13"/>
      <c r="NTQ181" s="56"/>
      <c r="NTR181" s="74" t="s">
        <v>63</v>
      </c>
      <c r="NTS181" s="75"/>
      <c r="NTT181" s="13"/>
      <c r="NTU181" s="56"/>
      <c r="NTV181" s="74" t="s">
        <v>63</v>
      </c>
      <c r="NTW181" s="75"/>
      <c r="NTX181" s="13"/>
      <c r="NTY181" s="56"/>
      <c r="NTZ181" s="74" t="s">
        <v>63</v>
      </c>
      <c r="NUA181" s="75"/>
      <c r="NUB181" s="13"/>
      <c r="NUC181" s="56"/>
      <c r="NUD181" s="74" t="s">
        <v>63</v>
      </c>
      <c r="NUE181" s="75"/>
      <c r="NUF181" s="13"/>
      <c r="NUG181" s="56"/>
      <c r="NUH181" s="74" t="s">
        <v>63</v>
      </c>
      <c r="NUI181" s="75"/>
      <c r="NUJ181" s="13"/>
      <c r="NUK181" s="56"/>
      <c r="NUL181" s="74" t="s">
        <v>63</v>
      </c>
      <c r="NUM181" s="75"/>
      <c r="NUN181" s="13"/>
      <c r="NUO181" s="56"/>
      <c r="NUP181" s="74" t="s">
        <v>63</v>
      </c>
      <c r="NUQ181" s="75"/>
      <c r="NUR181" s="13"/>
      <c r="NUS181" s="56"/>
      <c r="NUT181" s="74" t="s">
        <v>63</v>
      </c>
      <c r="NUU181" s="75"/>
      <c r="NUV181" s="13"/>
      <c r="NUW181" s="56"/>
      <c r="NUX181" s="74" t="s">
        <v>63</v>
      </c>
      <c r="NUY181" s="75"/>
      <c r="NUZ181" s="13"/>
      <c r="NVA181" s="56"/>
      <c r="NVB181" s="74" t="s">
        <v>63</v>
      </c>
      <c r="NVC181" s="75"/>
      <c r="NVD181" s="13"/>
      <c r="NVE181" s="56"/>
      <c r="NVF181" s="74" t="s">
        <v>63</v>
      </c>
      <c r="NVG181" s="75"/>
      <c r="NVH181" s="13"/>
      <c r="NVI181" s="56"/>
      <c r="NVJ181" s="74" t="s">
        <v>63</v>
      </c>
      <c r="NVK181" s="75"/>
      <c r="NVL181" s="13"/>
      <c r="NVM181" s="56"/>
      <c r="NVN181" s="74" t="s">
        <v>63</v>
      </c>
      <c r="NVO181" s="75"/>
      <c r="NVP181" s="13"/>
      <c r="NVQ181" s="56"/>
      <c r="NVR181" s="74" t="s">
        <v>63</v>
      </c>
      <c r="NVS181" s="75"/>
      <c r="NVT181" s="13"/>
      <c r="NVU181" s="56"/>
      <c r="NVV181" s="74" t="s">
        <v>63</v>
      </c>
      <c r="NVW181" s="75"/>
      <c r="NVX181" s="13"/>
      <c r="NVY181" s="56"/>
      <c r="NVZ181" s="74" t="s">
        <v>63</v>
      </c>
      <c r="NWA181" s="75"/>
      <c r="NWB181" s="13"/>
      <c r="NWC181" s="56"/>
      <c r="NWD181" s="74" t="s">
        <v>63</v>
      </c>
      <c r="NWE181" s="75"/>
      <c r="NWF181" s="13"/>
      <c r="NWG181" s="56"/>
      <c r="NWH181" s="74" t="s">
        <v>63</v>
      </c>
      <c r="NWI181" s="75"/>
      <c r="NWJ181" s="13"/>
      <c r="NWK181" s="56"/>
      <c r="NWL181" s="74" t="s">
        <v>63</v>
      </c>
      <c r="NWM181" s="75"/>
      <c r="NWN181" s="13"/>
      <c r="NWO181" s="56"/>
      <c r="NWP181" s="74" t="s">
        <v>63</v>
      </c>
      <c r="NWQ181" s="75"/>
      <c r="NWR181" s="13"/>
      <c r="NWS181" s="56"/>
      <c r="NWT181" s="74" t="s">
        <v>63</v>
      </c>
      <c r="NWU181" s="75"/>
      <c r="NWV181" s="13"/>
      <c r="NWW181" s="56"/>
      <c r="NWX181" s="74" t="s">
        <v>63</v>
      </c>
      <c r="NWY181" s="75"/>
      <c r="NWZ181" s="13"/>
      <c r="NXA181" s="56"/>
      <c r="NXB181" s="74" t="s">
        <v>63</v>
      </c>
      <c r="NXC181" s="75"/>
      <c r="NXD181" s="13"/>
      <c r="NXE181" s="56"/>
      <c r="NXF181" s="74" t="s">
        <v>63</v>
      </c>
      <c r="NXG181" s="75"/>
      <c r="NXH181" s="13"/>
      <c r="NXI181" s="56"/>
      <c r="NXJ181" s="74" t="s">
        <v>63</v>
      </c>
      <c r="NXK181" s="75"/>
      <c r="NXL181" s="13"/>
      <c r="NXM181" s="56"/>
      <c r="NXN181" s="74" t="s">
        <v>63</v>
      </c>
      <c r="NXO181" s="75"/>
      <c r="NXP181" s="13"/>
      <c r="NXQ181" s="56"/>
      <c r="NXR181" s="74" t="s">
        <v>63</v>
      </c>
      <c r="NXS181" s="75"/>
      <c r="NXT181" s="13"/>
      <c r="NXU181" s="56"/>
      <c r="NXV181" s="74" t="s">
        <v>63</v>
      </c>
      <c r="NXW181" s="75"/>
      <c r="NXX181" s="13"/>
      <c r="NXY181" s="56"/>
      <c r="NXZ181" s="74" t="s">
        <v>63</v>
      </c>
      <c r="NYA181" s="75"/>
      <c r="NYB181" s="13"/>
      <c r="NYC181" s="56"/>
      <c r="NYD181" s="74" t="s">
        <v>63</v>
      </c>
      <c r="NYE181" s="75"/>
      <c r="NYF181" s="13"/>
      <c r="NYG181" s="56"/>
      <c r="NYH181" s="74" t="s">
        <v>63</v>
      </c>
      <c r="NYI181" s="75"/>
      <c r="NYJ181" s="13"/>
      <c r="NYK181" s="56"/>
      <c r="NYL181" s="74" t="s">
        <v>63</v>
      </c>
      <c r="NYM181" s="75"/>
      <c r="NYN181" s="13"/>
      <c r="NYO181" s="56"/>
      <c r="NYP181" s="74" t="s">
        <v>63</v>
      </c>
      <c r="NYQ181" s="75"/>
      <c r="NYR181" s="13"/>
      <c r="NYS181" s="56"/>
      <c r="NYT181" s="74" t="s">
        <v>63</v>
      </c>
      <c r="NYU181" s="75"/>
      <c r="NYV181" s="13"/>
      <c r="NYW181" s="56"/>
      <c r="NYX181" s="74" t="s">
        <v>63</v>
      </c>
      <c r="NYY181" s="75"/>
      <c r="NYZ181" s="13"/>
      <c r="NZA181" s="56"/>
      <c r="NZB181" s="74" t="s">
        <v>63</v>
      </c>
      <c r="NZC181" s="75"/>
      <c r="NZD181" s="13"/>
      <c r="NZE181" s="56"/>
      <c r="NZF181" s="74" t="s">
        <v>63</v>
      </c>
      <c r="NZG181" s="75"/>
      <c r="NZH181" s="13"/>
      <c r="NZI181" s="56"/>
      <c r="NZJ181" s="74" t="s">
        <v>63</v>
      </c>
      <c r="NZK181" s="75"/>
      <c r="NZL181" s="13"/>
      <c r="NZM181" s="56"/>
      <c r="NZN181" s="74" t="s">
        <v>63</v>
      </c>
      <c r="NZO181" s="75"/>
      <c r="NZP181" s="13"/>
      <c r="NZQ181" s="56"/>
      <c r="NZR181" s="74" t="s">
        <v>63</v>
      </c>
      <c r="NZS181" s="75"/>
      <c r="NZT181" s="13"/>
      <c r="NZU181" s="56"/>
      <c r="NZV181" s="74" t="s">
        <v>63</v>
      </c>
      <c r="NZW181" s="75"/>
      <c r="NZX181" s="13"/>
      <c r="NZY181" s="56"/>
      <c r="NZZ181" s="74" t="s">
        <v>63</v>
      </c>
      <c r="OAA181" s="75"/>
      <c r="OAB181" s="13"/>
      <c r="OAC181" s="56"/>
      <c r="OAD181" s="74" t="s">
        <v>63</v>
      </c>
      <c r="OAE181" s="75"/>
      <c r="OAF181" s="13"/>
      <c r="OAG181" s="56"/>
      <c r="OAH181" s="74" t="s">
        <v>63</v>
      </c>
      <c r="OAI181" s="75"/>
      <c r="OAJ181" s="13"/>
      <c r="OAK181" s="56"/>
      <c r="OAL181" s="74" t="s">
        <v>63</v>
      </c>
      <c r="OAM181" s="75"/>
      <c r="OAN181" s="13"/>
      <c r="OAO181" s="56"/>
      <c r="OAP181" s="74" t="s">
        <v>63</v>
      </c>
      <c r="OAQ181" s="75"/>
      <c r="OAR181" s="13"/>
      <c r="OAS181" s="56"/>
      <c r="OAT181" s="74" t="s">
        <v>63</v>
      </c>
      <c r="OAU181" s="75"/>
      <c r="OAV181" s="13"/>
      <c r="OAW181" s="56"/>
      <c r="OAX181" s="74" t="s">
        <v>63</v>
      </c>
      <c r="OAY181" s="75"/>
      <c r="OAZ181" s="13"/>
      <c r="OBA181" s="56"/>
      <c r="OBB181" s="74" t="s">
        <v>63</v>
      </c>
      <c r="OBC181" s="75"/>
      <c r="OBD181" s="13"/>
      <c r="OBE181" s="56"/>
      <c r="OBF181" s="74" t="s">
        <v>63</v>
      </c>
      <c r="OBG181" s="75"/>
      <c r="OBH181" s="13"/>
      <c r="OBI181" s="56"/>
      <c r="OBJ181" s="74" t="s">
        <v>63</v>
      </c>
      <c r="OBK181" s="75"/>
      <c r="OBL181" s="13"/>
      <c r="OBM181" s="56"/>
      <c r="OBN181" s="74" t="s">
        <v>63</v>
      </c>
      <c r="OBO181" s="75"/>
      <c r="OBP181" s="13"/>
      <c r="OBQ181" s="56"/>
      <c r="OBR181" s="74" t="s">
        <v>63</v>
      </c>
      <c r="OBS181" s="75"/>
      <c r="OBT181" s="13"/>
      <c r="OBU181" s="56"/>
      <c r="OBV181" s="74" t="s">
        <v>63</v>
      </c>
      <c r="OBW181" s="75"/>
      <c r="OBX181" s="13"/>
      <c r="OBY181" s="56"/>
      <c r="OBZ181" s="74" t="s">
        <v>63</v>
      </c>
      <c r="OCA181" s="75"/>
      <c r="OCB181" s="13"/>
      <c r="OCC181" s="56"/>
      <c r="OCD181" s="74" t="s">
        <v>63</v>
      </c>
      <c r="OCE181" s="75"/>
      <c r="OCF181" s="13"/>
      <c r="OCG181" s="56"/>
      <c r="OCH181" s="74" t="s">
        <v>63</v>
      </c>
      <c r="OCI181" s="75"/>
      <c r="OCJ181" s="13"/>
      <c r="OCK181" s="56"/>
      <c r="OCL181" s="74" t="s">
        <v>63</v>
      </c>
      <c r="OCM181" s="75"/>
      <c r="OCN181" s="13"/>
      <c r="OCO181" s="56"/>
      <c r="OCP181" s="74" t="s">
        <v>63</v>
      </c>
      <c r="OCQ181" s="75"/>
      <c r="OCR181" s="13"/>
      <c r="OCS181" s="56"/>
      <c r="OCT181" s="74" t="s">
        <v>63</v>
      </c>
      <c r="OCU181" s="75"/>
      <c r="OCV181" s="13"/>
      <c r="OCW181" s="56"/>
      <c r="OCX181" s="74" t="s">
        <v>63</v>
      </c>
      <c r="OCY181" s="75"/>
      <c r="OCZ181" s="13"/>
      <c r="ODA181" s="56"/>
      <c r="ODB181" s="74" t="s">
        <v>63</v>
      </c>
      <c r="ODC181" s="75"/>
      <c r="ODD181" s="13"/>
      <c r="ODE181" s="56"/>
      <c r="ODF181" s="74" t="s">
        <v>63</v>
      </c>
      <c r="ODG181" s="75"/>
      <c r="ODH181" s="13"/>
      <c r="ODI181" s="56"/>
      <c r="ODJ181" s="74" t="s">
        <v>63</v>
      </c>
      <c r="ODK181" s="75"/>
      <c r="ODL181" s="13"/>
      <c r="ODM181" s="56"/>
      <c r="ODN181" s="74" t="s">
        <v>63</v>
      </c>
      <c r="ODO181" s="75"/>
      <c r="ODP181" s="13"/>
      <c r="ODQ181" s="56"/>
      <c r="ODR181" s="74" t="s">
        <v>63</v>
      </c>
      <c r="ODS181" s="75"/>
      <c r="ODT181" s="13"/>
      <c r="ODU181" s="56"/>
      <c r="ODV181" s="74" t="s">
        <v>63</v>
      </c>
      <c r="ODW181" s="75"/>
      <c r="ODX181" s="13"/>
      <c r="ODY181" s="56"/>
      <c r="ODZ181" s="74" t="s">
        <v>63</v>
      </c>
      <c r="OEA181" s="75"/>
      <c r="OEB181" s="13"/>
      <c r="OEC181" s="56"/>
      <c r="OED181" s="74" t="s">
        <v>63</v>
      </c>
      <c r="OEE181" s="75"/>
      <c r="OEF181" s="13"/>
      <c r="OEG181" s="56"/>
      <c r="OEH181" s="74" t="s">
        <v>63</v>
      </c>
      <c r="OEI181" s="75"/>
      <c r="OEJ181" s="13"/>
      <c r="OEK181" s="56"/>
      <c r="OEL181" s="74" t="s">
        <v>63</v>
      </c>
      <c r="OEM181" s="75"/>
      <c r="OEN181" s="13"/>
      <c r="OEO181" s="56"/>
      <c r="OEP181" s="74" t="s">
        <v>63</v>
      </c>
      <c r="OEQ181" s="75"/>
      <c r="OER181" s="13"/>
      <c r="OES181" s="56"/>
      <c r="OET181" s="74" t="s">
        <v>63</v>
      </c>
      <c r="OEU181" s="75"/>
      <c r="OEV181" s="13"/>
      <c r="OEW181" s="56"/>
      <c r="OEX181" s="74" t="s">
        <v>63</v>
      </c>
      <c r="OEY181" s="75"/>
      <c r="OEZ181" s="13"/>
      <c r="OFA181" s="56"/>
      <c r="OFB181" s="74" t="s">
        <v>63</v>
      </c>
      <c r="OFC181" s="75"/>
      <c r="OFD181" s="13"/>
      <c r="OFE181" s="56"/>
      <c r="OFF181" s="74" t="s">
        <v>63</v>
      </c>
      <c r="OFG181" s="75"/>
      <c r="OFH181" s="13"/>
      <c r="OFI181" s="56"/>
      <c r="OFJ181" s="74" t="s">
        <v>63</v>
      </c>
      <c r="OFK181" s="75"/>
      <c r="OFL181" s="13"/>
      <c r="OFM181" s="56"/>
      <c r="OFN181" s="74" t="s">
        <v>63</v>
      </c>
      <c r="OFO181" s="75"/>
      <c r="OFP181" s="13"/>
      <c r="OFQ181" s="56"/>
      <c r="OFR181" s="74" t="s">
        <v>63</v>
      </c>
      <c r="OFS181" s="75"/>
      <c r="OFT181" s="13"/>
      <c r="OFU181" s="56"/>
      <c r="OFV181" s="74" t="s">
        <v>63</v>
      </c>
      <c r="OFW181" s="75"/>
      <c r="OFX181" s="13"/>
      <c r="OFY181" s="56"/>
      <c r="OFZ181" s="74" t="s">
        <v>63</v>
      </c>
      <c r="OGA181" s="75"/>
      <c r="OGB181" s="13"/>
      <c r="OGC181" s="56"/>
      <c r="OGD181" s="74" t="s">
        <v>63</v>
      </c>
      <c r="OGE181" s="75"/>
      <c r="OGF181" s="13"/>
      <c r="OGG181" s="56"/>
      <c r="OGH181" s="74" t="s">
        <v>63</v>
      </c>
      <c r="OGI181" s="75"/>
      <c r="OGJ181" s="13"/>
      <c r="OGK181" s="56"/>
      <c r="OGL181" s="74" t="s">
        <v>63</v>
      </c>
      <c r="OGM181" s="75"/>
      <c r="OGN181" s="13"/>
      <c r="OGO181" s="56"/>
      <c r="OGP181" s="74" t="s">
        <v>63</v>
      </c>
      <c r="OGQ181" s="75"/>
      <c r="OGR181" s="13"/>
      <c r="OGS181" s="56"/>
      <c r="OGT181" s="74" t="s">
        <v>63</v>
      </c>
      <c r="OGU181" s="75"/>
      <c r="OGV181" s="13"/>
      <c r="OGW181" s="56"/>
      <c r="OGX181" s="74" t="s">
        <v>63</v>
      </c>
      <c r="OGY181" s="75"/>
      <c r="OGZ181" s="13"/>
      <c r="OHA181" s="56"/>
      <c r="OHB181" s="74" t="s">
        <v>63</v>
      </c>
      <c r="OHC181" s="75"/>
      <c r="OHD181" s="13"/>
      <c r="OHE181" s="56"/>
      <c r="OHF181" s="74" t="s">
        <v>63</v>
      </c>
      <c r="OHG181" s="75"/>
      <c r="OHH181" s="13"/>
      <c r="OHI181" s="56"/>
      <c r="OHJ181" s="74" t="s">
        <v>63</v>
      </c>
      <c r="OHK181" s="75"/>
      <c r="OHL181" s="13"/>
      <c r="OHM181" s="56"/>
      <c r="OHN181" s="74" t="s">
        <v>63</v>
      </c>
      <c r="OHO181" s="75"/>
      <c r="OHP181" s="13"/>
      <c r="OHQ181" s="56"/>
      <c r="OHR181" s="74" t="s">
        <v>63</v>
      </c>
      <c r="OHS181" s="75"/>
      <c r="OHT181" s="13"/>
      <c r="OHU181" s="56"/>
      <c r="OHV181" s="74" t="s">
        <v>63</v>
      </c>
      <c r="OHW181" s="75"/>
      <c r="OHX181" s="13"/>
      <c r="OHY181" s="56"/>
      <c r="OHZ181" s="74" t="s">
        <v>63</v>
      </c>
      <c r="OIA181" s="75"/>
      <c r="OIB181" s="13"/>
      <c r="OIC181" s="56"/>
      <c r="OID181" s="74" t="s">
        <v>63</v>
      </c>
      <c r="OIE181" s="75"/>
      <c r="OIF181" s="13"/>
      <c r="OIG181" s="56"/>
      <c r="OIH181" s="74" t="s">
        <v>63</v>
      </c>
      <c r="OII181" s="75"/>
      <c r="OIJ181" s="13"/>
      <c r="OIK181" s="56"/>
      <c r="OIL181" s="74" t="s">
        <v>63</v>
      </c>
      <c r="OIM181" s="75"/>
      <c r="OIN181" s="13"/>
      <c r="OIO181" s="56"/>
      <c r="OIP181" s="74" t="s">
        <v>63</v>
      </c>
      <c r="OIQ181" s="75"/>
      <c r="OIR181" s="13"/>
      <c r="OIS181" s="56"/>
      <c r="OIT181" s="74" t="s">
        <v>63</v>
      </c>
      <c r="OIU181" s="75"/>
      <c r="OIV181" s="13"/>
      <c r="OIW181" s="56"/>
      <c r="OIX181" s="74" t="s">
        <v>63</v>
      </c>
      <c r="OIY181" s="75"/>
      <c r="OIZ181" s="13"/>
      <c r="OJA181" s="56"/>
      <c r="OJB181" s="74" t="s">
        <v>63</v>
      </c>
      <c r="OJC181" s="75"/>
      <c r="OJD181" s="13"/>
      <c r="OJE181" s="56"/>
      <c r="OJF181" s="74" t="s">
        <v>63</v>
      </c>
      <c r="OJG181" s="75"/>
      <c r="OJH181" s="13"/>
      <c r="OJI181" s="56"/>
      <c r="OJJ181" s="74" t="s">
        <v>63</v>
      </c>
      <c r="OJK181" s="75"/>
      <c r="OJL181" s="13"/>
      <c r="OJM181" s="56"/>
      <c r="OJN181" s="74" t="s">
        <v>63</v>
      </c>
      <c r="OJO181" s="75"/>
      <c r="OJP181" s="13"/>
      <c r="OJQ181" s="56"/>
      <c r="OJR181" s="74" t="s">
        <v>63</v>
      </c>
      <c r="OJS181" s="75"/>
      <c r="OJT181" s="13"/>
      <c r="OJU181" s="56"/>
      <c r="OJV181" s="74" t="s">
        <v>63</v>
      </c>
      <c r="OJW181" s="75"/>
      <c r="OJX181" s="13"/>
      <c r="OJY181" s="56"/>
      <c r="OJZ181" s="74" t="s">
        <v>63</v>
      </c>
      <c r="OKA181" s="75"/>
      <c r="OKB181" s="13"/>
      <c r="OKC181" s="56"/>
      <c r="OKD181" s="74" t="s">
        <v>63</v>
      </c>
      <c r="OKE181" s="75"/>
      <c r="OKF181" s="13"/>
      <c r="OKG181" s="56"/>
      <c r="OKH181" s="74" t="s">
        <v>63</v>
      </c>
      <c r="OKI181" s="75"/>
      <c r="OKJ181" s="13"/>
      <c r="OKK181" s="56"/>
      <c r="OKL181" s="74" t="s">
        <v>63</v>
      </c>
      <c r="OKM181" s="75"/>
      <c r="OKN181" s="13"/>
      <c r="OKO181" s="56"/>
      <c r="OKP181" s="74" t="s">
        <v>63</v>
      </c>
      <c r="OKQ181" s="75"/>
      <c r="OKR181" s="13"/>
      <c r="OKS181" s="56"/>
      <c r="OKT181" s="74" t="s">
        <v>63</v>
      </c>
      <c r="OKU181" s="75"/>
      <c r="OKV181" s="13"/>
      <c r="OKW181" s="56"/>
      <c r="OKX181" s="74" t="s">
        <v>63</v>
      </c>
      <c r="OKY181" s="75"/>
      <c r="OKZ181" s="13"/>
      <c r="OLA181" s="56"/>
      <c r="OLB181" s="74" t="s">
        <v>63</v>
      </c>
      <c r="OLC181" s="75"/>
      <c r="OLD181" s="13"/>
      <c r="OLE181" s="56"/>
      <c r="OLF181" s="74" t="s">
        <v>63</v>
      </c>
      <c r="OLG181" s="75"/>
      <c r="OLH181" s="13"/>
      <c r="OLI181" s="56"/>
      <c r="OLJ181" s="74" t="s">
        <v>63</v>
      </c>
      <c r="OLK181" s="75"/>
      <c r="OLL181" s="13"/>
      <c r="OLM181" s="56"/>
      <c r="OLN181" s="74" t="s">
        <v>63</v>
      </c>
      <c r="OLO181" s="75"/>
      <c r="OLP181" s="13"/>
      <c r="OLQ181" s="56"/>
      <c r="OLR181" s="74" t="s">
        <v>63</v>
      </c>
      <c r="OLS181" s="75"/>
      <c r="OLT181" s="13"/>
      <c r="OLU181" s="56"/>
      <c r="OLV181" s="74" t="s">
        <v>63</v>
      </c>
      <c r="OLW181" s="75"/>
      <c r="OLX181" s="13"/>
      <c r="OLY181" s="56"/>
      <c r="OLZ181" s="74" t="s">
        <v>63</v>
      </c>
      <c r="OMA181" s="75"/>
      <c r="OMB181" s="13"/>
      <c r="OMC181" s="56"/>
      <c r="OMD181" s="74" t="s">
        <v>63</v>
      </c>
      <c r="OME181" s="75"/>
      <c r="OMF181" s="13"/>
      <c r="OMG181" s="56"/>
      <c r="OMH181" s="74" t="s">
        <v>63</v>
      </c>
      <c r="OMI181" s="75"/>
      <c r="OMJ181" s="13"/>
      <c r="OMK181" s="56"/>
      <c r="OML181" s="74" t="s">
        <v>63</v>
      </c>
      <c r="OMM181" s="75"/>
      <c r="OMN181" s="13"/>
      <c r="OMO181" s="56"/>
      <c r="OMP181" s="74" t="s">
        <v>63</v>
      </c>
      <c r="OMQ181" s="75"/>
      <c r="OMR181" s="13"/>
      <c r="OMS181" s="56"/>
      <c r="OMT181" s="74" t="s">
        <v>63</v>
      </c>
      <c r="OMU181" s="75"/>
      <c r="OMV181" s="13"/>
      <c r="OMW181" s="56"/>
      <c r="OMX181" s="74" t="s">
        <v>63</v>
      </c>
      <c r="OMY181" s="75"/>
      <c r="OMZ181" s="13"/>
      <c r="ONA181" s="56"/>
      <c r="ONB181" s="74" t="s">
        <v>63</v>
      </c>
      <c r="ONC181" s="75"/>
      <c r="OND181" s="13"/>
      <c r="ONE181" s="56"/>
      <c r="ONF181" s="74" t="s">
        <v>63</v>
      </c>
      <c r="ONG181" s="75"/>
      <c r="ONH181" s="13"/>
      <c r="ONI181" s="56"/>
      <c r="ONJ181" s="74" t="s">
        <v>63</v>
      </c>
      <c r="ONK181" s="75"/>
      <c r="ONL181" s="13"/>
      <c r="ONM181" s="56"/>
      <c r="ONN181" s="74" t="s">
        <v>63</v>
      </c>
      <c r="ONO181" s="75"/>
      <c r="ONP181" s="13"/>
      <c r="ONQ181" s="56"/>
      <c r="ONR181" s="74" t="s">
        <v>63</v>
      </c>
      <c r="ONS181" s="75"/>
      <c r="ONT181" s="13"/>
      <c r="ONU181" s="56"/>
      <c r="ONV181" s="74" t="s">
        <v>63</v>
      </c>
      <c r="ONW181" s="75"/>
      <c r="ONX181" s="13"/>
      <c r="ONY181" s="56"/>
      <c r="ONZ181" s="74" t="s">
        <v>63</v>
      </c>
      <c r="OOA181" s="75"/>
      <c r="OOB181" s="13"/>
      <c r="OOC181" s="56"/>
      <c r="OOD181" s="74" t="s">
        <v>63</v>
      </c>
      <c r="OOE181" s="75"/>
      <c r="OOF181" s="13"/>
      <c r="OOG181" s="56"/>
      <c r="OOH181" s="74" t="s">
        <v>63</v>
      </c>
      <c r="OOI181" s="75"/>
      <c r="OOJ181" s="13"/>
      <c r="OOK181" s="56"/>
      <c r="OOL181" s="74" t="s">
        <v>63</v>
      </c>
      <c r="OOM181" s="75"/>
      <c r="OON181" s="13"/>
      <c r="OOO181" s="56"/>
      <c r="OOP181" s="74" t="s">
        <v>63</v>
      </c>
      <c r="OOQ181" s="75"/>
      <c r="OOR181" s="13"/>
      <c r="OOS181" s="56"/>
      <c r="OOT181" s="74" t="s">
        <v>63</v>
      </c>
      <c r="OOU181" s="75"/>
      <c r="OOV181" s="13"/>
      <c r="OOW181" s="56"/>
      <c r="OOX181" s="74" t="s">
        <v>63</v>
      </c>
      <c r="OOY181" s="75"/>
      <c r="OOZ181" s="13"/>
      <c r="OPA181" s="56"/>
      <c r="OPB181" s="74" t="s">
        <v>63</v>
      </c>
      <c r="OPC181" s="75"/>
      <c r="OPD181" s="13"/>
      <c r="OPE181" s="56"/>
      <c r="OPF181" s="74" t="s">
        <v>63</v>
      </c>
      <c r="OPG181" s="75"/>
      <c r="OPH181" s="13"/>
      <c r="OPI181" s="56"/>
      <c r="OPJ181" s="74" t="s">
        <v>63</v>
      </c>
      <c r="OPK181" s="75"/>
      <c r="OPL181" s="13"/>
      <c r="OPM181" s="56"/>
      <c r="OPN181" s="74" t="s">
        <v>63</v>
      </c>
      <c r="OPO181" s="75"/>
      <c r="OPP181" s="13"/>
      <c r="OPQ181" s="56"/>
      <c r="OPR181" s="74" t="s">
        <v>63</v>
      </c>
      <c r="OPS181" s="75"/>
      <c r="OPT181" s="13"/>
      <c r="OPU181" s="56"/>
      <c r="OPV181" s="74" t="s">
        <v>63</v>
      </c>
      <c r="OPW181" s="75"/>
      <c r="OPX181" s="13"/>
      <c r="OPY181" s="56"/>
      <c r="OPZ181" s="74" t="s">
        <v>63</v>
      </c>
      <c r="OQA181" s="75"/>
      <c r="OQB181" s="13"/>
      <c r="OQC181" s="56"/>
      <c r="OQD181" s="74" t="s">
        <v>63</v>
      </c>
      <c r="OQE181" s="75"/>
      <c r="OQF181" s="13"/>
      <c r="OQG181" s="56"/>
      <c r="OQH181" s="74" t="s">
        <v>63</v>
      </c>
      <c r="OQI181" s="75"/>
      <c r="OQJ181" s="13"/>
      <c r="OQK181" s="56"/>
      <c r="OQL181" s="74" t="s">
        <v>63</v>
      </c>
      <c r="OQM181" s="75"/>
      <c r="OQN181" s="13"/>
      <c r="OQO181" s="56"/>
      <c r="OQP181" s="74" t="s">
        <v>63</v>
      </c>
      <c r="OQQ181" s="75"/>
      <c r="OQR181" s="13"/>
      <c r="OQS181" s="56"/>
      <c r="OQT181" s="74" t="s">
        <v>63</v>
      </c>
      <c r="OQU181" s="75"/>
      <c r="OQV181" s="13"/>
      <c r="OQW181" s="56"/>
      <c r="OQX181" s="74" t="s">
        <v>63</v>
      </c>
      <c r="OQY181" s="75"/>
      <c r="OQZ181" s="13"/>
      <c r="ORA181" s="56"/>
      <c r="ORB181" s="74" t="s">
        <v>63</v>
      </c>
      <c r="ORC181" s="75"/>
      <c r="ORD181" s="13"/>
      <c r="ORE181" s="56"/>
      <c r="ORF181" s="74" t="s">
        <v>63</v>
      </c>
      <c r="ORG181" s="75"/>
      <c r="ORH181" s="13"/>
      <c r="ORI181" s="56"/>
      <c r="ORJ181" s="74" t="s">
        <v>63</v>
      </c>
      <c r="ORK181" s="75"/>
      <c r="ORL181" s="13"/>
      <c r="ORM181" s="56"/>
      <c r="ORN181" s="74" t="s">
        <v>63</v>
      </c>
      <c r="ORO181" s="75"/>
      <c r="ORP181" s="13"/>
      <c r="ORQ181" s="56"/>
      <c r="ORR181" s="74" t="s">
        <v>63</v>
      </c>
      <c r="ORS181" s="75"/>
      <c r="ORT181" s="13"/>
      <c r="ORU181" s="56"/>
      <c r="ORV181" s="74" t="s">
        <v>63</v>
      </c>
      <c r="ORW181" s="75"/>
      <c r="ORX181" s="13"/>
      <c r="ORY181" s="56"/>
      <c r="ORZ181" s="74" t="s">
        <v>63</v>
      </c>
      <c r="OSA181" s="75"/>
      <c r="OSB181" s="13"/>
      <c r="OSC181" s="56"/>
      <c r="OSD181" s="74" t="s">
        <v>63</v>
      </c>
      <c r="OSE181" s="75"/>
      <c r="OSF181" s="13"/>
      <c r="OSG181" s="56"/>
      <c r="OSH181" s="74" t="s">
        <v>63</v>
      </c>
      <c r="OSI181" s="75"/>
      <c r="OSJ181" s="13"/>
      <c r="OSK181" s="56"/>
      <c r="OSL181" s="74" t="s">
        <v>63</v>
      </c>
      <c r="OSM181" s="75"/>
      <c r="OSN181" s="13"/>
      <c r="OSO181" s="56"/>
      <c r="OSP181" s="74" t="s">
        <v>63</v>
      </c>
      <c r="OSQ181" s="75"/>
      <c r="OSR181" s="13"/>
      <c r="OSS181" s="56"/>
      <c r="OST181" s="74" t="s">
        <v>63</v>
      </c>
      <c r="OSU181" s="75"/>
      <c r="OSV181" s="13"/>
      <c r="OSW181" s="56"/>
      <c r="OSX181" s="74" t="s">
        <v>63</v>
      </c>
      <c r="OSY181" s="75"/>
      <c r="OSZ181" s="13"/>
      <c r="OTA181" s="56"/>
      <c r="OTB181" s="74" t="s">
        <v>63</v>
      </c>
      <c r="OTC181" s="75"/>
      <c r="OTD181" s="13"/>
      <c r="OTE181" s="56"/>
      <c r="OTF181" s="74" t="s">
        <v>63</v>
      </c>
      <c r="OTG181" s="75"/>
      <c r="OTH181" s="13"/>
      <c r="OTI181" s="56"/>
      <c r="OTJ181" s="74" t="s">
        <v>63</v>
      </c>
      <c r="OTK181" s="75"/>
      <c r="OTL181" s="13"/>
      <c r="OTM181" s="56"/>
      <c r="OTN181" s="74" t="s">
        <v>63</v>
      </c>
      <c r="OTO181" s="75"/>
      <c r="OTP181" s="13"/>
      <c r="OTQ181" s="56"/>
      <c r="OTR181" s="74" t="s">
        <v>63</v>
      </c>
      <c r="OTS181" s="75"/>
      <c r="OTT181" s="13"/>
      <c r="OTU181" s="56"/>
      <c r="OTV181" s="74" t="s">
        <v>63</v>
      </c>
      <c r="OTW181" s="75"/>
      <c r="OTX181" s="13"/>
      <c r="OTY181" s="56"/>
      <c r="OTZ181" s="74" t="s">
        <v>63</v>
      </c>
      <c r="OUA181" s="75"/>
      <c r="OUB181" s="13"/>
      <c r="OUC181" s="56"/>
      <c r="OUD181" s="74" t="s">
        <v>63</v>
      </c>
      <c r="OUE181" s="75"/>
      <c r="OUF181" s="13"/>
      <c r="OUG181" s="56"/>
      <c r="OUH181" s="74" t="s">
        <v>63</v>
      </c>
      <c r="OUI181" s="75"/>
      <c r="OUJ181" s="13"/>
      <c r="OUK181" s="56"/>
      <c r="OUL181" s="74" t="s">
        <v>63</v>
      </c>
      <c r="OUM181" s="75"/>
      <c r="OUN181" s="13"/>
      <c r="OUO181" s="56"/>
      <c r="OUP181" s="74" t="s">
        <v>63</v>
      </c>
      <c r="OUQ181" s="75"/>
      <c r="OUR181" s="13"/>
      <c r="OUS181" s="56"/>
      <c r="OUT181" s="74" t="s">
        <v>63</v>
      </c>
      <c r="OUU181" s="75"/>
      <c r="OUV181" s="13"/>
      <c r="OUW181" s="56"/>
      <c r="OUX181" s="74" t="s">
        <v>63</v>
      </c>
      <c r="OUY181" s="75"/>
      <c r="OUZ181" s="13"/>
      <c r="OVA181" s="56"/>
      <c r="OVB181" s="74" t="s">
        <v>63</v>
      </c>
      <c r="OVC181" s="75"/>
      <c r="OVD181" s="13"/>
      <c r="OVE181" s="56"/>
      <c r="OVF181" s="74" t="s">
        <v>63</v>
      </c>
      <c r="OVG181" s="75"/>
      <c r="OVH181" s="13"/>
      <c r="OVI181" s="56"/>
      <c r="OVJ181" s="74" t="s">
        <v>63</v>
      </c>
      <c r="OVK181" s="75"/>
      <c r="OVL181" s="13"/>
      <c r="OVM181" s="56"/>
      <c r="OVN181" s="74" t="s">
        <v>63</v>
      </c>
      <c r="OVO181" s="75"/>
      <c r="OVP181" s="13"/>
      <c r="OVQ181" s="56"/>
      <c r="OVR181" s="74" t="s">
        <v>63</v>
      </c>
      <c r="OVS181" s="75"/>
      <c r="OVT181" s="13"/>
      <c r="OVU181" s="56"/>
      <c r="OVV181" s="74" t="s">
        <v>63</v>
      </c>
      <c r="OVW181" s="75"/>
      <c r="OVX181" s="13"/>
      <c r="OVY181" s="56"/>
      <c r="OVZ181" s="74" t="s">
        <v>63</v>
      </c>
      <c r="OWA181" s="75"/>
      <c r="OWB181" s="13"/>
      <c r="OWC181" s="56"/>
      <c r="OWD181" s="74" t="s">
        <v>63</v>
      </c>
      <c r="OWE181" s="75"/>
      <c r="OWF181" s="13"/>
      <c r="OWG181" s="56"/>
      <c r="OWH181" s="74" t="s">
        <v>63</v>
      </c>
      <c r="OWI181" s="75"/>
      <c r="OWJ181" s="13"/>
      <c r="OWK181" s="56"/>
      <c r="OWL181" s="74" t="s">
        <v>63</v>
      </c>
      <c r="OWM181" s="75"/>
      <c r="OWN181" s="13"/>
      <c r="OWO181" s="56"/>
      <c r="OWP181" s="74" t="s">
        <v>63</v>
      </c>
      <c r="OWQ181" s="75"/>
      <c r="OWR181" s="13"/>
      <c r="OWS181" s="56"/>
      <c r="OWT181" s="74" t="s">
        <v>63</v>
      </c>
      <c r="OWU181" s="75"/>
      <c r="OWV181" s="13"/>
      <c r="OWW181" s="56"/>
      <c r="OWX181" s="74" t="s">
        <v>63</v>
      </c>
      <c r="OWY181" s="75"/>
      <c r="OWZ181" s="13"/>
      <c r="OXA181" s="56"/>
      <c r="OXB181" s="74" t="s">
        <v>63</v>
      </c>
      <c r="OXC181" s="75"/>
      <c r="OXD181" s="13"/>
      <c r="OXE181" s="56"/>
      <c r="OXF181" s="74" t="s">
        <v>63</v>
      </c>
      <c r="OXG181" s="75"/>
      <c r="OXH181" s="13"/>
      <c r="OXI181" s="56"/>
      <c r="OXJ181" s="74" t="s">
        <v>63</v>
      </c>
      <c r="OXK181" s="75"/>
      <c r="OXL181" s="13"/>
      <c r="OXM181" s="56"/>
      <c r="OXN181" s="74" t="s">
        <v>63</v>
      </c>
      <c r="OXO181" s="75"/>
      <c r="OXP181" s="13"/>
      <c r="OXQ181" s="56"/>
      <c r="OXR181" s="74" t="s">
        <v>63</v>
      </c>
      <c r="OXS181" s="75"/>
      <c r="OXT181" s="13"/>
      <c r="OXU181" s="56"/>
      <c r="OXV181" s="74" t="s">
        <v>63</v>
      </c>
      <c r="OXW181" s="75"/>
      <c r="OXX181" s="13"/>
      <c r="OXY181" s="56"/>
      <c r="OXZ181" s="74" t="s">
        <v>63</v>
      </c>
      <c r="OYA181" s="75"/>
      <c r="OYB181" s="13"/>
      <c r="OYC181" s="56"/>
      <c r="OYD181" s="74" t="s">
        <v>63</v>
      </c>
      <c r="OYE181" s="75"/>
      <c r="OYF181" s="13"/>
      <c r="OYG181" s="56"/>
      <c r="OYH181" s="74" t="s">
        <v>63</v>
      </c>
      <c r="OYI181" s="75"/>
      <c r="OYJ181" s="13"/>
      <c r="OYK181" s="56"/>
      <c r="OYL181" s="74" t="s">
        <v>63</v>
      </c>
      <c r="OYM181" s="75"/>
      <c r="OYN181" s="13"/>
      <c r="OYO181" s="56"/>
      <c r="OYP181" s="74" t="s">
        <v>63</v>
      </c>
      <c r="OYQ181" s="75"/>
      <c r="OYR181" s="13"/>
      <c r="OYS181" s="56"/>
      <c r="OYT181" s="74" t="s">
        <v>63</v>
      </c>
      <c r="OYU181" s="75"/>
      <c r="OYV181" s="13"/>
      <c r="OYW181" s="56"/>
      <c r="OYX181" s="74" t="s">
        <v>63</v>
      </c>
      <c r="OYY181" s="75"/>
      <c r="OYZ181" s="13"/>
      <c r="OZA181" s="56"/>
      <c r="OZB181" s="74" t="s">
        <v>63</v>
      </c>
      <c r="OZC181" s="75"/>
      <c r="OZD181" s="13"/>
      <c r="OZE181" s="56"/>
      <c r="OZF181" s="74" t="s">
        <v>63</v>
      </c>
      <c r="OZG181" s="75"/>
      <c r="OZH181" s="13"/>
      <c r="OZI181" s="56"/>
      <c r="OZJ181" s="74" t="s">
        <v>63</v>
      </c>
      <c r="OZK181" s="75"/>
      <c r="OZL181" s="13"/>
      <c r="OZM181" s="56"/>
      <c r="OZN181" s="74" t="s">
        <v>63</v>
      </c>
      <c r="OZO181" s="75"/>
      <c r="OZP181" s="13"/>
      <c r="OZQ181" s="56"/>
      <c r="OZR181" s="74" t="s">
        <v>63</v>
      </c>
      <c r="OZS181" s="75"/>
      <c r="OZT181" s="13"/>
      <c r="OZU181" s="56"/>
      <c r="OZV181" s="74" t="s">
        <v>63</v>
      </c>
      <c r="OZW181" s="75"/>
      <c r="OZX181" s="13"/>
      <c r="OZY181" s="56"/>
      <c r="OZZ181" s="74" t="s">
        <v>63</v>
      </c>
      <c r="PAA181" s="75"/>
      <c r="PAB181" s="13"/>
      <c r="PAC181" s="56"/>
      <c r="PAD181" s="74" t="s">
        <v>63</v>
      </c>
      <c r="PAE181" s="75"/>
      <c r="PAF181" s="13"/>
      <c r="PAG181" s="56"/>
      <c r="PAH181" s="74" t="s">
        <v>63</v>
      </c>
      <c r="PAI181" s="75"/>
      <c r="PAJ181" s="13"/>
      <c r="PAK181" s="56"/>
      <c r="PAL181" s="74" t="s">
        <v>63</v>
      </c>
      <c r="PAM181" s="75"/>
      <c r="PAN181" s="13"/>
      <c r="PAO181" s="56"/>
      <c r="PAP181" s="74" t="s">
        <v>63</v>
      </c>
      <c r="PAQ181" s="75"/>
      <c r="PAR181" s="13"/>
      <c r="PAS181" s="56"/>
      <c r="PAT181" s="74" t="s">
        <v>63</v>
      </c>
      <c r="PAU181" s="75"/>
      <c r="PAV181" s="13"/>
      <c r="PAW181" s="56"/>
      <c r="PAX181" s="74" t="s">
        <v>63</v>
      </c>
      <c r="PAY181" s="75"/>
      <c r="PAZ181" s="13"/>
      <c r="PBA181" s="56"/>
      <c r="PBB181" s="74" t="s">
        <v>63</v>
      </c>
      <c r="PBC181" s="75"/>
      <c r="PBD181" s="13"/>
      <c r="PBE181" s="56"/>
      <c r="PBF181" s="74" t="s">
        <v>63</v>
      </c>
      <c r="PBG181" s="75"/>
      <c r="PBH181" s="13"/>
      <c r="PBI181" s="56"/>
      <c r="PBJ181" s="74" t="s">
        <v>63</v>
      </c>
      <c r="PBK181" s="75"/>
      <c r="PBL181" s="13"/>
      <c r="PBM181" s="56"/>
      <c r="PBN181" s="74" t="s">
        <v>63</v>
      </c>
      <c r="PBO181" s="75"/>
      <c r="PBP181" s="13"/>
      <c r="PBQ181" s="56"/>
      <c r="PBR181" s="74" t="s">
        <v>63</v>
      </c>
      <c r="PBS181" s="75"/>
      <c r="PBT181" s="13"/>
      <c r="PBU181" s="56"/>
      <c r="PBV181" s="74" t="s">
        <v>63</v>
      </c>
      <c r="PBW181" s="75"/>
      <c r="PBX181" s="13"/>
      <c r="PBY181" s="56"/>
      <c r="PBZ181" s="74" t="s">
        <v>63</v>
      </c>
      <c r="PCA181" s="75"/>
      <c r="PCB181" s="13"/>
      <c r="PCC181" s="56"/>
      <c r="PCD181" s="74" t="s">
        <v>63</v>
      </c>
      <c r="PCE181" s="75"/>
      <c r="PCF181" s="13"/>
      <c r="PCG181" s="56"/>
      <c r="PCH181" s="74" t="s">
        <v>63</v>
      </c>
      <c r="PCI181" s="75"/>
      <c r="PCJ181" s="13"/>
      <c r="PCK181" s="56"/>
      <c r="PCL181" s="74" t="s">
        <v>63</v>
      </c>
      <c r="PCM181" s="75"/>
      <c r="PCN181" s="13"/>
      <c r="PCO181" s="56"/>
      <c r="PCP181" s="74" t="s">
        <v>63</v>
      </c>
      <c r="PCQ181" s="75"/>
      <c r="PCR181" s="13"/>
      <c r="PCS181" s="56"/>
      <c r="PCT181" s="74" t="s">
        <v>63</v>
      </c>
      <c r="PCU181" s="75"/>
      <c r="PCV181" s="13"/>
      <c r="PCW181" s="56"/>
      <c r="PCX181" s="74" t="s">
        <v>63</v>
      </c>
      <c r="PCY181" s="75"/>
      <c r="PCZ181" s="13"/>
      <c r="PDA181" s="56"/>
      <c r="PDB181" s="74" t="s">
        <v>63</v>
      </c>
      <c r="PDC181" s="75"/>
      <c r="PDD181" s="13"/>
      <c r="PDE181" s="56"/>
      <c r="PDF181" s="74" t="s">
        <v>63</v>
      </c>
      <c r="PDG181" s="75"/>
      <c r="PDH181" s="13"/>
      <c r="PDI181" s="56"/>
      <c r="PDJ181" s="74" t="s">
        <v>63</v>
      </c>
      <c r="PDK181" s="75"/>
      <c r="PDL181" s="13"/>
      <c r="PDM181" s="56"/>
      <c r="PDN181" s="74" t="s">
        <v>63</v>
      </c>
      <c r="PDO181" s="75"/>
      <c r="PDP181" s="13"/>
      <c r="PDQ181" s="56"/>
      <c r="PDR181" s="74" t="s">
        <v>63</v>
      </c>
      <c r="PDS181" s="75"/>
      <c r="PDT181" s="13"/>
      <c r="PDU181" s="56"/>
      <c r="PDV181" s="74" t="s">
        <v>63</v>
      </c>
      <c r="PDW181" s="75"/>
      <c r="PDX181" s="13"/>
      <c r="PDY181" s="56"/>
      <c r="PDZ181" s="74" t="s">
        <v>63</v>
      </c>
      <c r="PEA181" s="75"/>
      <c r="PEB181" s="13"/>
      <c r="PEC181" s="56"/>
      <c r="PED181" s="74" t="s">
        <v>63</v>
      </c>
      <c r="PEE181" s="75"/>
      <c r="PEF181" s="13"/>
      <c r="PEG181" s="56"/>
      <c r="PEH181" s="74" t="s">
        <v>63</v>
      </c>
      <c r="PEI181" s="75"/>
      <c r="PEJ181" s="13"/>
      <c r="PEK181" s="56"/>
      <c r="PEL181" s="74" t="s">
        <v>63</v>
      </c>
      <c r="PEM181" s="75"/>
      <c r="PEN181" s="13"/>
      <c r="PEO181" s="56"/>
      <c r="PEP181" s="74" t="s">
        <v>63</v>
      </c>
      <c r="PEQ181" s="75"/>
      <c r="PER181" s="13"/>
      <c r="PES181" s="56"/>
      <c r="PET181" s="74" t="s">
        <v>63</v>
      </c>
      <c r="PEU181" s="75"/>
      <c r="PEV181" s="13"/>
      <c r="PEW181" s="56"/>
      <c r="PEX181" s="74" t="s">
        <v>63</v>
      </c>
      <c r="PEY181" s="75"/>
      <c r="PEZ181" s="13"/>
      <c r="PFA181" s="56"/>
      <c r="PFB181" s="74" t="s">
        <v>63</v>
      </c>
      <c r="PFC181" s="75"/>
      <c r="PFD181" s="13"/>
      <c r="PFE181" s="56"/>
      <c r="PFF181" s="74" t="s">
        <v>63</v>
      </c>
      <c r="PFG181" s="75"/>
      <c r="PFH181" s="13"/>
      <c r="PFI181" s="56"/>
      <c r="PFJ181" s="74" t="s">
        <v>63</v>
      </c>
      <c r="PFK181" s="75"/>
      <c r="PFL181" s="13"/>
      <c r="PFM181" s="56"/>
      <c r="PFN181" s="74" t="s">
        <v>63</v>
      </c>
      <c r="PFO181" s="75"/>
      <c r="PFP181" s="13"/>
      <c r="PFQ181" s="56"/>
      <c r="PFR181" s="74" t="s">
        <v>63</v>
      </c>
      <c r="PFS181" s="75"/>
      <c r="PFT181" s="13"/>
      <c r="PFU181" s="56"/>
      <c r="PFV181" s="74" t="s">
        <v>63</v>
      </c>
      <c r="PFW181" s="75"/>
      <c r="PFX181" s="13"/>
      <c r="PFY181" s="56"/>
      <c r="PFZ181" s="74" t="s">
        <v>63</v>
      </c>
      <c r="PGA181" s="75"/>
      <c r="PGB181" s="13"/>
      <c r="PGC181" s="56"/>
      <c r="PGD181" s="74" t="s">
        <v>63</v>
      </c>
      <c r="PGE181" s="75"/>
      <c r="PGF181" s="13"/>
      <c r="PGG181" s="56"/>
      <c r="PGH181" s="74" t="s">
        <v>63</v>
      </c>
      <c r="PGI181" s="75"/>
      <c r="PGJ181" s="13"/>
      <c r="PGK181" s="56"/>
      <c r="PGL181" s="74" t="s">
        <v>63</v>
      </c>
      <c r="PGM181" s="75"/>
      <c r="PGN181" s="13"/>
      <c r="PGO181" s="56"/>
      <c r="PGP181" s="74" t="s">
        <v>63</v>
      </c>
      <c r="PGQ181" s="75"/>
      <c r="PGR181" s="13"/>
      <c r="PGS181" s="56"/>
      <c r="PGT181" s="74" t="s">
        <v>63</v>
      </c>
      <c r="PGU181" s="75"/>
      <c r="PGV181" s="13"/>
      <c r="PGW181" s="56"/>
      <c r="PGX181" s="74" t="s">
        <v>63</v>
      </c>
      <c r="PGY181" s="75"/>
      <c r="PGZ181" s="13"/>
      <c r="PHA181" s="56"/>
      <c r="PHB181" s="74" t="s">
        <v>63</v>
      </c>
      <c r="PHC181" s="75"/>
      <c r="PHD181" s="13"/>
      <c r="PHE181" s="56"/>
      <c r="PHF181" s="74" t="s">
        <v>63</v>
      </c>
      <c r="PHG181" s="75"/>
      <c r="PHH181" s="13"/>
      <c r="PHI181" s="56"/>
      <c r="PHJ181" s="74" t="s">
        <v>63</v>
      </c>
      <c r="PHK181" s="75"/>
      <c r="PHL181" s="13"/>
      <c r="PHM181" s="56"/>
      <c r="PHN181" s="74" t="s">
        <v>63</v>
      </c>
      <c r="PHO181" s="75"/>
      <c r="PHP181" s="13"/>
      <c r="PHQ181" s="56"/>
      <c r="PHR181" s="74" t="s">
        <v>63</v>
      </c>
      <c r="PHS181" s="75"/>
      <c r="PHT181" s="13"/>
      <c r="PHU181" s="56"/>
      <c r="PHV181" s="74" t="s">
        <v>63</v>
      </c>
      <c r="PHW181" s="75"/>
      <c r="PHX181" s="13"/>
      <c r="PHY181" s="56"/>
      <c r="PHZ181" s="74" t="s">
        <v>63</v>
      </c>
      <c r="PIA181" s="75"/>
      <c r="PIB181" s="13"/>
      <c r="PIC181" s="56"/>
      <c r="PID181" s="74" t="s">
        <v>63</v>
      </c>
      <c r="PIE181" s="75"/>
      <c r="PIF181" s="13"/>
      <c r="PIG181" s="56"/>
      <c r="PIH181" s="74" t="s">
        <v>63</v>
      </c>
      <c r="PII181" s="75"/>
      <c r="PIJ181" s="13"/>
      <c r="PIK181" s="56"/>
      <c r="PIL181" s="74" t="s">
        <v>63</v>
      </c>
      <c r="PIM181" s="75"/>
      <c r="PIN181" s="13"/>
      <c r="PIO181" s="56"/>
      <c r="PIP181" s="74" t="s">
        <v>63</v>
      </c>
      <c r="PIQ181" s="75"/>
      <c r="PIR181" s="13"/>
      <c r="PIS181" s="56"/>
      <c r="PIT181" s="74" t="s">
        <v>63</v>
      </c>
      <c r="PIU181" s="75"/>
      <c r="PIV181" s="13"/>
      <c r="PIW181" s="56"/>
      <c r="PIX181" s="74" t="s">
        <v>63</v>
      </c>
      <c r="PIY181" s="75"/>
      <c r="PIZ181" s="13"/>
      <c r="PJA181" s="56"/>
      <c r="PJB181" s="74" t="s">
        <v>63</v>
      </c>
      <c r="PJC181" s="75"/>
      <c r="PJD181" s="13"/>
      <c r="PJE181" s="56"/>
      <c r="PJF181" s="74" t="s">
        <v>63</v>
      </c>
      <c r="PJG181" s="75"/>
      <c r="PJH181" s="13"/>
      <c r="PJI181" s="56"/>
      <c r="PJJ181" s="74" t="s">
        <v>63</v>
      </c>
      <c r="PJK181" s="75"/>
      <c r="PJL181" s="13"/>
      <c r="PJM181" s="56"/>
      <c r="PJN181" s="74" t="s">
        <v>63</v>
      </c>
      <c r="PJO181" s="75"/>
      <c r="PJP181" s="13"/>
      <c r="PJQ181" s="56"/>
      <c r="PJR181" s="74" t="s">
        <v>63</v>
      </c>
      <c r="PJS181" s="75"/>
      <c r="PJT181" s="13"/>
      <c r="PJU181" s="56"/>
      <c r="PJV181" s="74" t="s">
        <v>63</v>
      </c>
      <c r="PJW181" s="75"/>
      <c r="PJX181" s="13"/>
      <c r="PJY181" s="56"/>
      <c r="PJZ181" s="74" t="s">
        <v>63</v>
      </c>
      <c r="PKA181" s="75"/>
      <c r="PKB181" s="13"/>
      <c r="PKC181" s="56"/>
      <c r="PKD181" s="74" t="s">
        <v>63</v>
      </c>
      <c r="PKE181" s="75"/>
      <c r="PKF181" s="13"/>
      <c r="PKG181" s="56"/>
      <c r="PKH181" s="74" t="s">
        <v>63</v>
      </c>
      <c r="PKI181" s="75"/>
      <c r="PKJ181" s="13"/>
      <c r="PKK181" s="56"/>
      <c r="PKL181" s="74" t="s">
        <v>63</v>
      </c>
      <c r="PKM181" s="75"/>
      <c r="PKN181" s="13"/>
      <c r="PKO181" s="56"/>
      <c r="PKP181" s="74" t="s">
        <v>63</v>
      </c>
      <c r="PKQ181" s="75"/>
      <c r="PKR181" s="13"/>
      <c r="PKS181" s="56"/>
      <c r="PKT181" s="74" t="s">
        <v>63</v>
      </c>
      <c r="PKU181" s="75"/>
      <c r="PKV181" s="13"/>
      <c r="PKW181" s="56"/>
      <c r="PKX181" s="74" t="s">
        <v>63</v>
      </c>
      <c r="PKY181" s="75"/>
      <c r="PKZ181" s="13"/>
      <c r="PLA181" s="56"/>
      <c r="PLB181" s="74" t="s">
        <v>63</v>
      </c>
      <c r="PLC181" s="75"/>
      <c r="PLD181" s="13"/>
      <c r="PLE181" s="56"/>
      <c r="PLF181" s="74" t="s">
        <v>63</v>
      </c>
      <c r="PLG181" s="75"/>
      <c r="PLH181" s="13"/>
      <c r="PLI181" s="56"/>
      <c r="PLJ181" s="74" t="s">
        <v>63</v>
      </c>
      <c r="PLK181" s="75"/>
      <c r="PLL181" s="13"/>
      <c r="PLM181" s="56"/>
      <c r="PLN181" s="74" t="s">
        <v>63</v>
      </c>
      <c r="PLO181" s="75"/>
      <c r="PLP181" s="13"/>
      <c r="PLQ181" s="56"/>
      <c r="PLR181" s="74" t="s">
        <v>63</v>
      </c>
      <c r="PLS181" s="75"/>
      <c r="PLT181" s="13"/>
      <c r="PLU181" s="56"/>
      <c r="PLV181" s="74" t="s">
        <v>63</v>
      </c>
      <c r="PLW181" s="75"/>
      <c r="PLX181" s="13"/>
      <c r="PLY181" s="56"/>
      <c r="PLZ181" s="74" t="s">
        <v>63</v>
      </c>
      <c r="PMA181" s="75"/>
      <c r="PMB181" s="13"/>
      <c r="PMC181" s="56"/>
      <c r="PMD181" s="74" t="s">
        <v>63</v>
      </c>
      <c r="PME181" s="75"/>
      <c r="PMF181" s="13"/>
      <c r="PMG181" s="56"/>
      <c r="PMH181" s="74" t="s">
        <v>63</v>
      </c>
      <c r="PMI181" s="75"/>
      <c r="PMJ181" s="13"/>
      <c r="PMK181" s="56"/>
      <c r="PML181" s="74" t="s">
        <v>63</v>
      </c>
      <c r="PMM181" s="75"/>
      <c r="PMN181" s="13"/>
      <c r="PMO181" s="56"/>
      <c r="PMP181" s="74" t="s">
        <v>63</v>
      </c>
      <c r="PMQ181" s="75"/>
      <c r="PMR181" s="13"/>
      <c r="PMS181" s="56"/>
      <c r="PMT181" s="74" t="s">
        <v>63</v>
      </c>
      <c r="PMU181" s="75"/>
      <c r="PMV181" s="13"/>
      <c r="PMW181" s="56"/>
      <c r="PMX181" s="74" t="s">
        <v>63</v>
      </c>
      <c r="PMY181" s="75"/>
      <c r="PMZ181" s="13"/>
      <c r="PNA181" s="56"/>
      <c r="PNB181" s="74" t="s">
        <v>63</v>
      </c>
      <c r="PNC181" s="75"/>
      <c r="PND181" s="13"/>
      <c r="PNE181" s="56"/>
      <c r="PNF181" s="74" t="s">
        <v>63</v>
      </c>
      <c r="PNG181" s="75"/>
      <c r="PNH181" s="13"/>
      <c r="PNI181" s="56"/>
      <c r="PNJ181" s="74" t="s">
        <v>63</v>
      </c>
      <c r="PNK181" s="75"/>
      <c r="PNL181" s="13"/>
      <c r="PNM181" s="56"/>
      <c r="PNN181" s="74" t="s">
        <v>63</v>
      </c>
      <c r="PNO181" s="75"/>
      <c r="PNP181" s="13"/>
      <c r="PNQ181" s="56"/>
      <c r="PNR181" s="74" t="s">
        <v>63</v>
      </c>
      <c r="PNS181" s="75"/>
      <c r="PNT181" s="13"/>
      <c r="PNU181" s="56"/>
      <c r="PNV181" s="74" t="s">
        <v>63</v>
      </c>
      <c r="PNW181" s="75"/>
      <c r="PNX181" s="13"/>
      <c r="PNY181" s="56"/>
      <c r="PNZ181" s="74" t="s">
        <v>63</v>
      </c>
      <c r="POA181" s="75"/>
      <c r="POB181" s="13"/>
      <c r="POC181" s="56"/>
      <c r="POD181" s="74" t="s">
        <v>63</v>
      </c>
      <c r="POE181" s="75"/>
      <c r="POF181" s="13"/>
      <c r="POG181" s="56"/>
      <c r="POH181" s="74" t="s">
        <v>63</v>
      </c>
      <c r="POI181" s="75"/>
      <c r="POJ181" s="13"/>
      <c r="POK181" s="56"/>
      <c r="POL181" s="74" t="s">
        <v>63</v>
      </c>
      <c r="POM181" s="75"/>
      <c r="PON181" s="13"/>
      <c r="POO181" s="56"/>
      <c r="POP181" s="74" t="s">
        <v>63</v>
      </c>
      <c r="POQ181" s="75"/>
      <c r="POR181" s="13"/>
      <c r="POS181" s="56"/>
      <c r="POT181" s="74" t="s">
        <v>63</v>
      </c>
      <c r="POU181" s="75"/>
      <c r="POV181" s="13"/>
      <c r="POW181" s="56"/>
      <c r="POX181" s="74" t="s">
        <v>63</v>
      </c>
      <c r="POY181" s="75"/>
      <c r="POZ181" s="13"/>
      <c r="PPA181" s="56"/>
      <c r="PPB181" s="74" t="s">
        <v>63</v>
      </c>
      <c r="PPC181" s="75"/>
      <c r="PPD181" s="13"/>
      <c r="PPE181" s="56"/>
      <c r="PPF181" s="74" t="s">
        <v>63</v>
      </c>
      <c r="PPG181" s="75"/>
      <c r="PPH181" s="13"/>
      <c r="PPI181" s="56"/>
      <c r="PPJ181" s="74" t="s">
        <v>63</v>
      </c>
      <c r="PPK181" s="75"/>
      <c r="PPL181" s="13"/>
      <c r="PPM181" s="56"/>
      <c r="PPN181" s="74" t="s">
        <v>63</v>
      </c>
      <c r="PPO181" s="75"/>
      <c r="PPP181" s="13"/>
      <c r="PPQ181" s="56"/>
      <c r="PPR181" s="74" t="s">
        <v>63</v>
      </c>
      <c r="PPS181" s="75"/>
      <c r="PPT181" s="13"/>
      <c r="PPU181" s="56"/>
      <c r="PPV181" s="74" t="s">
        <v>63</v>
      </c>
      <c r="PPW181" s="75"/>
      <c r="PPX181" s="13"/>
      <c r="PPY181" s="56"/>
      <c r="PPZ181" s="74" t="s">
        <v>63</v>
      </c>
      <c r="PQA181" s="75"/>
      <c r="PQB181" s="13"/>
      <c r="PQC181" s="56"/>
      <c r="PQD181" s="74" t="s">
        <v>63</v>
      </c>
      <c r="PQE181" s="75"/>
      <c r="PQF181" s="13"/>
      <c r="PQG181" s="56"/>
      <c r="PQH181" s="74" t="s">
        <v>63</v>
      </c>
      <c r="PQI181" s="75"/>
      <c r="PQJ181" s="13"/>
      <c r="PQK181" s="56"/>
      <c r="PQL181" s="74" t="s">
        <v>63</v>
      </c>
      <c r="PQM181" s="75"/>
      <c r="PQN181" s="13"/>
      <c r="PQO181" s="56"/>
      <c r="PQP181" s="74" t="s">
        <v>63</v>
      </c>
      <c r="PQQ181" s="75"/>
      <c r="PQR181" s="13"/>
      <c r="PQS181" s="56"/>
      <c r="PQT181" s="74" t="s">
        <v>63</v>
      </c>
      <c r="PQU181" s="75"/>
      <c r="PQV181" s="13"/>
      <c r="PQW181" s="56"/>
      <c r="PQX181" s="74" t="s">
        <v>63</v>
      </c>
      <c r="PQY181" s="75"/>
      <c r="PQZ181" s="13"/>
      <c r="PRA181" s="56"/>
      <c r="PRB181" s="74" t="s">
        <v>63</v>
      </c>
      <c r="PRC181" s="75"/>
      <c r="PRD181" s="13"/>
      <c r="PRE181" s="56"/>
      <c r="PRF181" s="74" t="s">
        <v>63</v>
      </c>
      <c r="PRG181" s="75"/>
      <c r="PRH181" s="13"/>
      <c r="PRI181" s="56"/>
      <c r="PRJ181" s="74" t="s">
        <v>63</v>
      </c>
      <c r="PRK181" s="75"/>
      <c r="PRL181" s="13"/>
      <c r="PRM181" s="56"/>
      <c r="PRN181" s="74" t="s">
        <v>63</v>
      </c>
      <c r="PRO181" s="75"/>
      <c r="PRP181" s="13"/>
      <c r="PRQ181" s="56"/>
      <c r="PRR181" s="74" t="s">
        <v>63</v>
      </c>
      <c r="PRS181" s="75"/>
      <c r="PRT181" s="13"/>
      <c r="PRU181" s="56"/>
      <c r="PRV181" s="74" t="s">
        <v>63</v>
      </c>
      <c r="PRW181" s="75"/>
      <c r="PRX181" s="13"/>
      <c r="PRY181" s="56"/>
      <c r="PRZ181" s="74" t="s">
        <v>63</v>
      </c>
      <c r="PSA181" s="75"/>
      <c r="PSB181" s="13"/>
      <c r="PSC181" s="56"/>
      <c r="PSD181" s="74" t="s">
        <v>63</v>
      </c>
      <c r="PSE181" s="75"/>
      <c r="PSF181" s="13"/>
      <c r="PSG181" s="56"/>
      <c r="PSH181" s="74" t="s">
        <v>63</v>
      </c>
      <c r="PSI181" s="75"/>
      <c r="PSJ181" s="13"/>
      <c r="PSK181" s="56"/>
      <c r="PSL181" s="74" t="s">
        <v>63</v>
      </c>
      <c r="PSM181" s="75"/>
      <c r="PSN181" s="13"/>
      <c r="PSO181" s="56"/>
      <c r="PSP181" s="74" t="s">
        <v>63</v>
      </c>
      <c r="PSQ181" s="75"/>
      <c r="PSR181" s="13"/>
      <c r="PSS181" s="56"/>
      <c r="PST181" s="74" t="s">
        <v>63</v>
      </c>
      <c r="PSU181" s="75"/>
      <c r="PSV181" s="13"/>
      <c r="PSW181" s="56"/>
      <c r="PSX181" s="74" t="s">
        <v>63</v>
      </c>
      <c r="PSY181" s="75"/>
      <c r="PSZ181" s="13"/>
      <c r="PTA181" s="56"/>
      <c r="PTB181" s="74" t="s">
        <v>63</v>
      </c>
      <c r="PTC181" s="75"/>
      <c r="PTD181" s="13"/>
      <c r="PTE181" s="56"/>
      <c r="PTF181" s="74" t="s">
        <v>63</v>
      </c>
      <c r="PTG181" s="75"/>
      <c r="PTH181" s="13"/>
      <c r="PTI181" s="56"/>
      <c r="PTJ181" s="74" t="s">
        <v>63</v>
      </c>
      <c r="PTK181" s="75"/>
      <c r="PTL181" s="13"/>
      <c r="PTM181" s="56"/>
      <c r="PTN181" s="74" t="s">
        <v>63</v>
      </c>
      <c r="PTO181" s="75"/>
      <c r="PTP181" s="13"/>
      <c r="PTQ181" s="56"/>
      <c r="PTR181" s="74" t="s">
        <v>63</v>
      </c>
      <c r="PTS181" s="75"/>
      <c r="PTT181" s="13"/>
      <c r="PTU181" s="56"/>
      <c r="PTV181" s="74" t="s">
        <v>63</v>
      </c>
      <c r="PTW181" s="75"/>
      <c r="PTX181" s="13"/>
      <c r="PTY181" s="56"/>
      <c r="PTZ181" s="74" t="s">
        <v>63</v>
      </c>
      <c r="PUA181" s="75"/>
      <c r="PUB181" s="13"/>
      <c r="PUC181" s="56"/>
      <c r="PUD181" s="74" t="s">
        <v>63</v>
      </c>
      <c r="PUE181" s="75"/>
      <c r="PUF181" s="13"/>
      <c r="PUG181" s="56"/>
      <c r="PUH181" s="74" t="s">
        <v>63</v>
      </c>
      <c r="PUI181" s="75"/>
      <c r="PUJ181" s="13"/>
      <c r="PUK181" s="56"/>
      <c r="PUL181" s="74" t="s">
        <v>63</v>
      </c>
      <c r="PUM181" s="75"/>
      <c r="PUN181" s="13"/>
      <c r="PUO181" s="56"/>
      <c r="PUP181" s="74" t="s">
        <v>63</v>
      </c>
      <c r="PUQ181" s="75"/>
      <c r="PUR181" s="13"/>
      <c r="PUS181" s="56"/>
      <c r="PUT181" s="74" t="s">
        <v>63</v>
      </c>
      <c r="PUU181" s="75"/>
      <c r="PUV181" s="13"/>
      <c r="PUW181" s="56"/>
      <c r="PUX181" s="74" t="s">
        <v>63</v>
      </c>
      <c r="PUY181" s="75"/>
      <c r="PUZ181" s="13"/>
      <c r="PVA181" s="56"/>
      <c r="PVB181" s="74" t="s">
        <v>63</v>
      </c>
      <c r="PVC181" s="75"/>
      <c r="PVD181" s="13"/>
      <c r="PVE181" s="56"/>
      <c r="PVF181" s="74" t="s">
        <v>63</v>
      </c>
      <c r="PVG181" s="75"/>
      <c r="PVH181" s="13"/>
      <c r="PVI181" s="56"/>
      <c r="PVJ181" s="74" t="s">
        <v>63</v>
      </c>
      <c r="PVK181" s="75"/>
      <c r="PVL181" s="13"/>
      <c r="PVM181" s="56"/>
      <c r="PVN181" s="74" t="s">
        <v>63</v>
      </c>
      <c r="PVO181" s="75"/>
      <c r="PVP181" s="13"/>
      <c r="PVQ181" s="56"/>
      <c r="PVR181" s="74" t="s">
        <v>63</v>
      </c>
      <c r="PVS181" s="75"/>
      <c r="PVT181" s="13"/>
      <c r="PVU181" s="56"/>
      <c r="PVV181" s="74" t="s">
        <v>63</v>
      </c>
      <c r="PVW181" s="75"/>
      <c r="PVX181" s="13"/>
      <c r="PVY181" s="56"/>
      <c r="PVZ181" s="74" t="s">
        <v>63</v>
      </c>
      <c r="PWA181" s="75"/>
      <c r="PWB181" s="13"/>
      <c r="PWC181" s="56"/>
      <c r="PWD181" s="74" t="s">
        <v>63</v>
      </c>
      <c r="PWE181" s="75"/>
      <c r="PWF181" s="13"/>
      <c r="PWG181" s="56"/>
      <c r="PWH181" s="74" t="s">
        <v>63</v>
      </c>
      <c r="PWI181" s="75"/>
      <c r="PWJ181" s="13"/>
      <c r="PWK181" s="56"/>
      <c r="PWL181" s="74" t="s">
        <v>63</v>
      </c>
      <c r="PWM181" s="75"/>
      <c r="PWN181" s="13"/>
      <c r="PWO181" s="56"/>
      <c r="PWP181" s="74" t="s">
        <v>63</v>
      </c>
      <c r="PWQ181" s="75"/>
      <c r="PWR181" s="13"/>
      <c r="PWS181" s="56"/>
      <c r="PWT181" s="74" t="s">
        <v>63</v>
      </c>
      <c r="PWU181" s="75"/>
      <c r="PWV181" s="13"/>
      <c r="PWW181" s="56"/>
      <c r="PWX181" s="74" t="s">
        <v>63</v>
      </c>
      <c r="PWY181" s="75"/>
      <c r="PWZ181" s="13"/>
      <c r="PXA181" s="56"/>
      <c r="PXB181" s="74" t="s">
        <v>63</v>
      </c>
      <c r="PXC181" s="75"/>
      <c r="PXD181" s="13"/>
      <c r="PXE181" s="56"/>
      <c r="PXF181" s="74" t="s">
        <v>63</v>
      </c>
      <c r="PXG181" s="75"/>
      <c r="PXH181" s="13"/>
      <c r="PXI181" s="56"/>
      <c r="PXJ181" s="74" t="s">
        <v>63</v>
      </c>
      <c r="PXK181" s="75"/>
      <c r="PXL181" s="13"/>
      <c r="PXM181" s="56"/>
      <c r="PXN181" s="74" t="s">
        <v>63</v>
      </c>
      <c r="PXO181" s="75"/>
      <c r="PXP181" s="13"/>
      <c r="PXQ181" s="56"/>
      <c r="PXR181" s="74" t="s">
        <v>63</v>
      </c>
      <c r="PXS181" s="75"/>
      <c r="PXT181" s="13"/>
      <c r="PXU181" s="56"/>
      <c r="PXV181" s="74" t="s">
        <v>63</v>
      </c>
      <c r="PXW181" s="75"/>
      <c r="PXX181" s="13"/>
      <c r="PXY181" s="56"/>
      <c r="PXZ181" s="74" t="s">
        <v>63</v>
      </c>
      <c r="PYA181" s="75"/>
      <c r="PYB181" s="13"/>
      <c r="PYC181" s="56"/>
      <c r="PYD181" s="74" t="s">
        <v>63</v>
      </c>
      <c r="PYE181" s="75"/>
      <c r="PYF181" s="13"/>
      <c r="PYG181" s="56"/>
      <c r="PYH181" s="74" t="s">
        <v>63</v>
      </c>
      <c r="PYI181" s="75"/>
      <c r="PYJ181" s="13"/>
      <c r="PYK181" s="56"/>
      <c r="PYL181" s="74" t="s">
        <v>63</v>
      </c>
      <c r="PYM181" s="75"/>
      <c r="PYN181" s="13"/>
      <c r="PYO181" s="56"/>
      <c r="PYP181" s="74" t="s">
        <v>63</v>
      </c>
      <c r="PYQ181" s="75"/>
      <c r="PYR181" s="13"/>
      <c r="PYS181" s="56"/>
      <c r="PYT181" s="74" t="s">
        <v>63</v>
      </c>
      <c r="PYU181" s="75"/>
      <c r="PYV181" s="13"/>
      <c r="PYW181" s="56"/>
      <c r="PYX181" s="74" t="s">
        <v>63</v>
      </c>
      <c r="PYY181" s="75"/>
      <c r="PYZ181" s="13"/>
      <c r="PZA181" s="56"/>
      <c r="PZB181" s="74" t="s">
        <v>63</v>
      </c>
      <c r="PZC181" s="75"/>
      <c r="PZD181" s="13"/>
      <c r="PZE181" s="56"/>
      <c r="PZF181" s="74" t="s">
        <v>63</v>
      </c>
      <c r="PZG181" s="75"/>
      <c r="PZH181" s="13"/>
      <c r="PZI181" s="56"/>
      <c r="PZJ181" s="74" t="s">
        <v>63</v>
      </c>
      <c r="PZK181" s="75"/>
      <c r="PZL181" s="13"/>
      <c r="PZM181" s="56"/>
      <c r="PZN181" s="74" t="s">
        <v>63</v>
      </c>
      <c r="PZO181" s="75"/>
      <c r="PZP181" s="13"/>
      <c r="PZQ181" s="56"/>
      <c r="PZR181" s="74" t="s">
        <v>63</v>
      </c>
      <c r="PZS181" s="75"/>
      <c r="PZT181" s="13"/>
      <c r="PZU181" s="56"/>
      <c r="PZV181" s="74" t="s">
        <v>63</v>
      </c>
      <c r="PZW181" s="75"/>
      <c r="PZX181" s="13"/>
      <c r="PZY181" s="56"/>
      <c r="PZZ181" s="74" t="s">
        <v>63</v>
      </c>
      <c r="QAA181" s="75"/>
      <c r="QAB181" s="13"/>
      <c r="QAC181" s="56"/>
      <c r="QAD181" s="74" t="s">
        <v>63</v>
      </c>
      <c r="QAE181" s="75"/>
      <c r="QAF181" s="13"/>
      <c r="QAG181" s="56"/>
      <c r="QAH181" s="74" t="s">
        <v>63</v>
      </c>
      <c r="QAI181" s="75"/>
      <c r="QAJ181" s="13"/>
      <c r="QAK181" s="56"/>
      <c r="QAL181" s="74" t="s">
        <v>63</v>
      </c>
      <c r="QAM181" s="75"/>
      <c r="QAN181" s="13"/>
      <c r="QAO181" s="56"/>
      <c r="QAP181" s="74" t="s">
        <v>63</v>
      </c>
      <c r="QAQ181" s="75"/>
      <c r="QAR181" s="13"/>
      <c r="QAS181" s="56"/>
      <c r="QAT181" s="74" t="s">
        <v>63</v>
      </c>
      <c r="QAU181" s="75"/>
      <c r="QAV181" s="13"/>
      <c r="QAW181" s="56"/>
      <c r="QAX181" s="74" t="s">
        <v>63</v>
      </c>
      <c r="QAY181" s="75"/>
      <c r="QAZ181" s="13"/>
      <c r="QBA181" s="56"/>
      <c r="QBB181" s="74" t="s">
        <v>63</v>
      </c>
      <c r="QBC181" s="75"/>
      <c r="QBD181" s="13"/>
      <c r="QBE181" s="56"/>
      <c r="QBF181" s="74" t="s">
        <v>63</v>
      </c>
      <c r="QBG181" s="75"/>
      <c r="QBH181" s="13"/>
      <c r="QBI181" s="56"/>
      <c r="QBJ181" s="74" t="s">
        <v>63</v>
      </c>
      <c r="QBK181" s="75"/>
      <c r="QBL181" s="13"/>
      <c r="QBM181" s="56"/>
      <c r="QBN181" s="74" t="s">
        <v>63</v>
      </c>
      <c r="QBO181" s="75"/>
      <c r="QBP181" s="13"/>
      <c r="QBQ181" s="56"/>
      <c r="QBR181" s="74" t="s">
        <v>63</v>
      </c>
      <c r="QBS181" s="75"/>
      <c r="QBT181" s="13"/>
      <c r="QBU181" s="56"/>
      <c r="QBV181" s="74" t="s">
        <v>63</v>
      </c>
      <c r="QBW181" s="75"/>
      <c r="QBX181" s="13"/>
      <c r="QBY181" s="56"/>
      <c r="QBZ181" s="74" t="s">
        <v>63</v>
      </c>
      <c r="QCA181" s="75"/>
      <c r="QCB181" s="13"/>
      <c r="QCC181" s="56"/>
      <c r="QCD181" s="74" t="s">
        <v>63</v>
      </c>
      <c r="QCE181" s="75"/>
      <c r="QCF181" s="13"/>
      <c r="QCG181" s="56"/>
      <c r="QCH181" s="74" t="s">
        <v>63</v>
      </c>
      <c r="QCI181" s="75"/>
      <c r="QCJ181" s="13"/>
      <c r="QCK181" s="56"/>
      <c r="QCL181" s="74" t="s">
        <v>63</v>
      </c>
      <c r="QCM181" s="75"/>
      <c r="QCN181" s="13"/>
      <c r="QCO181" s="56"/>
      <c r="QCP181" s="74" t="s">
        <v>63</v>
      </c>
      <c r="QCQ181" s="75"/>
      <c r="QCR181" s="13"/>
      <c r="QCS181" s="56"/>
      <c r="QCT181" s="74" t="s">
        <v>63</v>
      </c>
      <c r="QCU181" s="75"/>
      <c r="QCV181" s="13"/>
      <c r="QCW181" s="56"/>
      <c r="QCX181" s="74" t="s">
        <v>63</v>
      </c>
      <c r="QCY181" s="75"/>
      <c r="QCZ181" s="13"/>
      <c r="QDA181" s="56"/>
      <c r="QDB181" s="74" t="s">
        <v>63</v>
      </c>
      <c r="QDC181" s="75"/>
      <c r="QDD181" s="13"/>
      <c r="QDE181" s="56"/>
      <c r="QDF181" s="74" t="s">
        <v>63</v>
      </c>
      <c r="QDG181" s="75"/>
      <c r="QDH181" s="13"/>
      <c r="QDI181" s="56"/>
      <c r="QDJ181" s="74" t="s">
        <v>63</v>
      </c>
      <c r="QDK181" s="75"/>
      <c r="QDL181" s="13"/>
      <c r="QDM181" s="56"/>
      <c r="QDN181" s="74" t="s">
        <v>63</v>
      </c>
      <c r="QDO181" s="75"/>
      <c r="QDP181" s="13"/>
      <c r="QDQ181" s="56"/>
      <c r="QDR181" s="74" t="s">
        <v>63</v>
      </c>
      <c r="QDS181" s="75"/>
      <c r="QDT181" s="13"/>
      <c r="QDU181" s="56"/>
      <c r="QDV181" s="74" t="s">
        <v>63</v>
      </c>
      <c r="QDW181" s="75"/>
      <c r="QDX181" s="13"/>
      <c r="QDY181" s="56"/>
      <c r="QDZ181" s="74" t="s">
        <v>63</v>
      </c>
      <c r="QEA181" s="75"/>
      <c r="QEB181" s="13"/>
      <c r="QEC181" s="56"/>
      <c r="QED181" s="74" t="s">
        <v>63</v>
      </c>
      <c r="QEE181" s="75"/>
      <c r="QEF181" s="13"/>
      <c r="QEG181" s="56"/>
      <c r="QEH181" s="74" t="s">
        <v>63</v>
      </c>
      <c r="QEI181" s="75"/>
      <c r="QEJ181" s="13"/>
      <c r="QEK181" s="56"/>
      <c r="QEL181" s="74" t="s">
        <v>63</v>
      </c>
      <c r="QEM181" s="75"/>
      <c r="QEN181" s="13"/>
      <c r="QEO181" s="56"/>
      <c r="QEP181" s="74" t="s">
        <v>63</v>
      </c>
      <c r="QEQ181" s="75"/>
      <c r="QER181" s="13"/>
      <c r="QES181" s="56"/>
      <c r="QET181" s="74" t="s">
        <v>63</v>
      </c>
      <c r="QEU181" s="75"/>
      <c r="QEV181" s="13"/>
      <c r="QEW181" s="56"/>
      <c r="QEX181" s="74" t="s">
        <v>63</v>
      </c>
      <c r="QEY181" s="75"/>
      <c r="QEZ181" s="13"/>
      <c r="QFA181" s="56"/>
      <c r="QFB181" s="74" t="s">
        <v>63</v>
      </c>
      <c r="QFC181" s="75"/>
      <c r="QFD181" s="13"/>
      <c r="QFE181" s="56"/>
      <c r="QFF181" s="74" t="s">
        <v>63</v>
      </c>
      <c r="QFG181" s="75"/>
      <c r="QFH181" s="13"/>
      <c r="QFI181" s="56"/>
      <c r="QFJ181" s="74" t="s">
        <v>63</v>
      </c>
      <c r="QFK181" s="75"/>
      <c r="QFL181" s="13"/>
      <c r="QFM181" s="56"/>
      <c r="QFN181" s="74" t="s">
        <v>63</v>
      </c>
      <c r="QFO181" s="75"/>
      <c r="QFP181" s="13"/>
      <c r="QFQ181" s="56"/>
      <c r="QFR181" s="74" t="s">
        <v>63</v>
      </c>
      <c r="QFS181" s="75"/>
      <c r="QFT181" s="13"/>
      <c r="QFU181" s="56"/>
      <c r="QFV181" s="74" t="s">
        <v>63</v>
      </c>
      <c r="QFW181" s="75"/>
      <c r="QFX181" s="13"/>
      <c r="QFY181" s="56"/>
      <c r="QFZ181" s="74" t="s">
        <v>63</v>
      </c>
      <c r="QGA181" s="75"/>
      <c r="QGB181" s="13"/>
      <c r="QGC181" s="56"/>
      <c r="QGD181" s="74" t="s">
        <v>63</v>
      </c>
      <c r="QGE181" s="75"/>
      <c r="QGF181" s="13"/>
      <c r="QGG181" s="56"/>
      <c r="QGH181" s="74" t="s">
        <v>63</v>
      </c>
      <c r="QGI181" s="75"/>
      <c r="QGJ181" s="13"/>
      <c r="QGK181" s="56"/>
      <c r="QGL181" s="74" t="s">
        <v>63</v>
      </c>
      <c r="QGM181" s="75"/>
      <c r="QGN181" s="13"/>
      <c r="QGO181" s="56"/>
      <c r="QGP181" s="74" t="s">
        <v>63</v>
      </c>
      <c r="QGQ181" s="75"/>
      <c r="QGR181" s="13"/>
      <c r="QGS181" s="56"/>
      <c r="QGT181" s="74" t="s">
        <v>63</v>
      </c>
      <c r="QGU181" s="75"/>
      <c r="QGV181" s="13"/>
      <c r="QGW181" s="56"/>
      <c r="QGX181" s="74" t="s">
        <v>63</v>
      </c>
      <c r="QGY181" s="75"/>
      <c r="QGZ181" s="13"/>
      <c r="QHA181" s="56"/>
      <c r="QHB181" s="74" t="s">
        <v>63</v>
      </c>
      <c r="QHC181" s="75"/>
      <c r="QHD181" s="13"/>
      <c r="QHE181" s="56"/>
      <c r="QHF181" s="74" t="s">
        <v>63</v>
      </c>
      <c r="QHG181" s="75"/>
      <c r="QHH181" s="13"/>
      <c r="QHI181" s="56"/>
      <c r="QHJ181" s="74" t="s">
        <v>63</v>
      </c>
      <c r="QHK181" s="75"/>
      <c r="QHL181" s="13"/>
      <c r="QHM181" s="56"/>
      <c r="QHN181" s="74" t="s">
        <v>63</v>
      </c>
      <c r="QHO181" s="75"/>
      <c r="QHP181" s="13"/>
      <c r="QHQ181" s="56"/>
      <c r="QHR181" s="74" t="s">
        <v>63</v>
      </c>
      <c r="QHS181" s="75"/>
      <c r="QHT181" s="13"/>
      <c r="QHU181" s="56"/>
      <c r="QHV181" s="74" t="s">
        <v>63</v>
      </c>
      <c r="QHW181" s="75"/>
      <c r="QHX181" s="13"/>
      <c r="QHY181" s="56"/>
      <c r="QHZ181" s="74" t="s">
        <v>63</v>
      </c>
      <c r="QIA181" s="75"/>
      <c r="QIB181" s="13"/>
      <c r="QIC181" s="56"/>
      <c r="QID181" s="74" t="s">
        <v>63</v>
      </c>
      <c r="QIE181" s="75"/>
      <c r="QIF181" s="13"/>
      <c r="QIG181" s="56"/>
      <c r="QIH181" s="74" t="s">
        <v>63</v>
      </c>
      <c r="QII181" s="75"/>
      <c r="QIJ181" s="13"/>
      <c r="QIK181" s="56"/>
      <c r="QIL181" s="74" t="s">
        <v>63</v>
      </c>
      <c r="QIM181" s="75"/>
      <c r="QIN181" s="13"/>
      <c r="QIO181" s="56"/>
      <c r="QIP181" s="74" t="s">
        <v>63</v>
      </c>
      <c r="QIQ181" s="75"/>
      <c r="QIR181" s="13"/>
      <c r="QIS181" s="56"/>
      <c r="QIT181" s="74" t="s">
        <v>63</v>
      </c>
      <c r="QIU181" s="75"/>
      <c r="QIV181" s="13"/>
      <c r="QIW181" s="56"/>
      <c r="QIX181" s="74" t="s">
        <v>63</v>
      </c>
      <c r="QIY181" s="75"/>
      <c r="QIZ181" s="13"/>
      <c r="QJA181" s="56"/>
      <c r="QJB181" s="74" t="s">
        <v>63</v>
      </c>
      <c r="QJC181" s="75"/>
      <c r="QJD181" s="13"/>
      <c r="QJE181" s="56"/>
      <c r="QJF181" s="74" t="s">
        <v>63</v>
      </c>
      <c r="QJG181" s="75"/>
      <c r="QJH181" s="13"/>
      <c r="QJI181" s="56"/>
      <c r="QJJ181" s="74" t="s">
        <v>63</v>
      </c>
      <c r="QJK181" s="75"/>
      <c r="QJL181" s="13"/>
      <c r="QJM181" s="56"/>
      <c r="QJN181" s="74" t="s">
        <v>63</v>
      </c>
      <c r="QJO181" s="75"/>
      <c r="QJP181" s="13"/>
      <c r="QJQ181" s="56"/>
      <c r="QJR181" s="74" t="s">
        <v>63</v>
      </c>
      <c r="QJS181" s="75"/>
      <c r="QJT181" s="13"/>
      <c r="QJU181" s="56"/>
      <c r="QJV181" s="74" t="s">
        <v>63</v>
      </c>
      <c r="QJW181" s="75"/>
      <c r="QJX181" s="13"/>
      <c r="QJY181" s="56"/>
      <c r="QJZ181" s="74" t="s">
        <v>63</v>
      </c>
      <c r="QKA181" s="75"/>
      <c r="QKB181" s="13"/>
      <c r="QKC181" s="56"/>
      <c r="QKD181" s="74" t="s">
        <v>63</v>
      </c>
      <c r="QKE181" s="75"/>
      <c r="QKF181" s="13"/>
      <c r="QKG181" s="56"/>
      <c r="QKH181" s="74" t="s">
        <v>63</v>
      </c>
      <c r="QKI181" s="75"/>
      <c r="QKJ181" s="13"/>
      <c r="QKK181" s="56"/>
      <c r="QKL181" s="74" t="s">
        <v>63</v>
      </c>
      <c r="QKM181" s="75"/>
      <c r="QKN181" s="13"/>
      <c r="QKO181" s="56"/>
      <c r="QKP181" s="74" t="s">
        <v>63</v>
      </c>
      <c r="QKQ181" s="75"/>
      <c r="QKR181" s="13"/>
      <c r="QKS181" s="56"/>
      <c r="QKT181" s="74" t="s">
        <v>63</v>
      </c>
      <c r="QKU181" s="75"/>
      <c r="QKV181" s="13"/>
      <c r="QKW181" s="56"/>
      <c r="QKX181" s="74" t="s">
        <v>63</v>
      </c>
      <c r="QKY181" s="75"/>
      <c r="QKZ181" s="13"/>
      <c r="QLA181" s="56"/>
      <c r="QLB181" s="74" t="s">
        <v>63</v>
      </c>
      <c r="QLC181" s="75"/>
      <c r="QLD181" s="13"/>
      <c r="QLE181" s="56"/>
      <c r="QLF181" s="74" t="s">
        <v>63</v>
      </c>
      <c r="QLG181" s="75"/>
      <c r="QLH181" s="13"/>
      <c r="QLI181" s="56"/>
      <c r="QLJ181" s="74" t="s">
        <v>63</v>
      </c>
      <c r="QLK181" s="75"/>
      <c r="QLL181" s="13"/>
      <c r="QLM181" s="56"/>
      <c r="QLN181" s="74" t="s">
        <v>63</v>
      </c>
      <c r="QLO181" s="75"/>
      <c r="QLP181" s="13"/>
      <c r="QLQ181" s="56"/>
      <c r="QLR181" s="74" t="s">
        <v>63</v>
      </c>
      <c r="QLS181" s="75"/>
      <c r="QLT181" s="13"/>
      <c r="QLU181" s="56"/>
      <c r="QLV181" s="74" t="s">
        <v>63</v>
      </c>
      <c r="QLW181" s="75"/>
      <c r="QLX181" s="13"/>
      <c r="QLY181" s="56"/>
      <c r="QLZ181" s="74" t="s">
        <v>63</v>
      </c>
      <c r="QMA181" s="75"/>
      <c r="QMB181" s="13"/>
      <c r="QMC181" s="56"/>
      <c r="QMD181" s="74" t="s">
        <v>63</v>
      </c>
      <c r="QME181" s="75"/>
      <c r="QMF181" s="13"/>
      <c r="QMG181" s="56"/>
      <c r="QMH181" s="74" t="s">
        <v>63</v>
      </c>
      <c r="QMI181" s="75"/>
      <c r="QMJ181" s="13"/>
      <c r="QMK181" s="56"/>
      <c r="QML181" s="74" t="s">
        <v>63</v>
      </c>
      <c r="QMM181" s="75"/>
      <c r="QMN181" s="13"/>
      <c r="QMO181" s="56"/>
      <c r="QMP181" s="74" t="s">
        <v>63</v>
      </c>
      <c r="QMQ181" s="75"/>
      <c r="QMR181" s="13"/>
      <c r="QMS181" s="56"/>
      <c r="QMT181" s="74" t="s">
        <v>63</v>
      </c>
      <c r="QMU181" s="75"/>
      <c r="QMV181" s="13"/>
      <c r="QMW181" s="56"/>
      <c r="QMX181" s="74" t="s">
        <v>63</v>
      </c>
      <c r="QMY181" s="75"/>
      <c r="QMZ181" s="13"/>
      <c r="QNA181" s="56"/>
      <c r="QNB181" s="74" t="s">
        <v>63</v>
      </c>
      <c r="QNC181" s="75"/>
      <c r="QND181" s="13"/>
      <c r="QNE181" s="56"/>
      <c r="QNF181" s="74" t="s">
        <v>63</v>
      </c>
      <c r="QNG181" s="75"/>
      <c r="QNH181" s="13"/>
      <c r="QNI181" s="56"/>
      <c r="QNJ181" s="74" t="s">
        <v>63</v>
      </c>
      <c r="QNK181" s="75"/>
      <c r="QNL181" s="13"/>
      <c r="QNM181" s="56"/>
      <c r="QNN181" s="74" t="s">
        <v>63</v>
      </c>
      <c r="QNO181" s="75"/>
      <c r="QNP181" s="13"/>
      <c r="QNQ181" s="56"/>
      <c r="QNR181" s="74" t="s">
        <v>63</v>
      </c>
      <c r="QNS181" s="75"/>
      <c r="QNT181" s="13"/>
      <c r="QNU181" s="56"/>
      <c r="QNV181" s="74" t="s">
        <v>63</v>
      </c>
      <c r="QNW181" s="75"/>
      <c r="QNX181" s="13"/>
      <c r="QNY181" s="56"/>
      <c r="QNZ181" s="74" t="s">
        <v>63</v>
      </c>
      <c r="QOA181" s="75"/>
      <c r="QOB181" s="13"/>
      <c r="QOC181" s="56"/>
      <c r="QOD181" s="74" t="s">
        <v>63</v>
      </c>
      <c r="QOE181" s="75"/>
      <c r="QOF181" s="13"/>
      <c r="QOG181" s="56"/>
      <c r="QOH181" s="74" t="s">
        <v>63</v>
      </c>
      <c r="QOI181" s="75"/>
      <c r="QOJ181" s="13"/>
      <c r="QOK181" s="56"/>
      <c r="QOL181" s="74" t="s">
        <v>63</v>
      </c>
      <c r="QOM181" s="75"/>
      <c r="QON181" s="13"/>
      <c r="QOO181" s="56"/>
      <c r="QOP181" s="74" t="s">
        <v>63</v>
      </c>
      <c r="QOQ181" s="75"/>
      <c r="QOR181" s="13"/>
      <c r="QOS181" s="56"/>
      <c r="QOT181" s="74" t="s">
        <v>63</v>
      </c>
      <c r="QOU181" s="75"/>
      <c r="QOV181" s="13"/>
      <c r="QOW181" s="56"/>
      <c r="QOX181" s="74" t="s">
        <v>63</v>
      </c>
      <c r="QOY181" s="75"/>
      <c r="QOZ181" s="13"/>
      <c r="QPA181" s="56"/>
      <c r="QPB181" s="74" t="s">
        <v>63</v>
      </c>
      <c r="QPC181" s="75"/>
      <c r="QPD181" s="13"/>
      <c r="QPE181" s="56"/>
      <c r="QPF181" s="74" t="s">
        <v>63</v>
      </c>
      <c r="QPG181" s="75"/>
      <c r="QPH181" s="13"/>
      <c r="QPI181" s="56"/>
      <c r="QPJ181" s="74" t="s">
        <v>63</v>
      </c>
      <c r="QPK181" s="75"/>
      <c r="QPL181" s="13"/>
      <c r="QPM181" s="56"/>
      <c r="QPN181" s="74" t="s">
        <v>63</v>
      </c>
      <c r="QPO181" s="75"/>
      <c r="QPP181" s="13"/>
      <c r="QPQ181" s="56"/>
      <c r="QPR181" s="74" t="s">
        <v>63</v>
      </c>
      <c r="QPS181" s="75"/>
      <c r="QPT181" s="13"/>
      <c r="QPU181" s="56"/>
      <c r="QPV181" s="74" t="s">
        <v>63</v>
      </c>
      <c r="QPW181" s="75"/>
      <c r="QPX181" s="13"/>
      <c r="QPY181" s="56"/>
      <c r="QPZ181" s="74" t="s">
        <v>63</v>
      </c>
      <c r="QQA181" s="75"/>
      <c r="QQB181" s="13"/>
      <c r="QQC181" s="56"/>
      <c r="QQD181" s="74" t="s">
        <v>63</v>
      </c>
      <c r="QQE181" s="75"/>
      <c r="QQF181" s="13"/>
      <c r="QQG181" s="56"/>
      <c r="QQH181" s="74" t="s">
        <v>63</v>
      </c>
      <c r="QQI181" s="75"/>
      <c r="QQJ181" s="13"/>
      <c r="QQK181" s="56"/>
      <c r="QQL181" s="74" t="s">
        <v>63</v>
      </c>
      <c r="QQM181" s="75"/>
      <c r="QQN181" s="13"/>
      <c r="QQO181" s="56"/>
      <c r="QQP181" s="74" t="s">
        <v>63</v>
      </c>
      <c r="QQQ181" s="75"/>
      <c r="QQR181" s="13"/>
      <c r="QQS181" s="56"/>
      <c r="QQT181" s="74" t="s">
        <v>63</v>
      </c>
      <c r="QQU181" s="75"/>
      <c r="QQV181" s="13"/>
      <c r="QQW181" s="56"/>
      <c r="QQX181" s="74" t="s">
        <v>63</v>
      </c>
      <c r="QQY181" s="75"/>
      <c r="QQZ181" s="13"/>
      <c r="QRA181" s="56"/>
      <c r="QRB181" s="74" t="s">
        <v>63</v>
      </c>
      <c r="QRC181" s="75"/>
      <c r="QRD181" s="13"/>
      <c r="QRE181" s="56"/>
      <c r="QRF181" s="74" t="s">
        <v>63</v>
      </c>
      <c r="QRG181" s="75"/>
      <c r="QRH181" s="13"/>
      <c r="QRI181" s="56"/>
      <c r="QRJ181" s="74" t="s">
        <v>63</v>
      </c>
      <c r="QRK181" s="75"/>
      <c r="QRL181" s="13"/>
      <c r="QRM181" s="56"/>
      <c r="QRN181" s="74" t="s">
        <v>63</v>
      </c>
      <c r="QRO181" s="75"/>
      <c r="QRP181" s="13"/>
      <c r="QRQ181" s="56"/>
      <c r="QRR181" s="74" t="s">
        <v>63</v>
      </c>
      <c r="QRS181" s="75"/>
      <c r="QRT181" s="13"/>
      <c r="QRU181" s="56"/>
      <c r="QRV181" s="74" t="s">
        <v>63</v>
      </c>
      <c r="QRW181" s="75"/>
      <c r="QRX181" s="13"/>
      <c r="QRY181" s="56"/>
      <c r="QRZ181" s="74" t="s">
        <v>63</v>
      </c>
      <c r="QSA181" s="75"/>
      <c r="QSB181" s="13"/>
      <c r="QSC181" s="56"/>
      <c r="QSD181" s="74" t="s">
        <v>63</v>
      </c>
      <c r="QSE181" s="75"/>
      <c r="QSF181" s="13"/>
      <c r="QSG181" s="56"/>
      <c r="QSH181" s="74" t="s">
        <v>63</v>
      </c>
      <c r="QSI181" s="75"/>
      <c r="QSJ181" s="13"/>
      <c r="QSK181" s="56"/>
      <c r="QSL181" s="74" t="s">
        <v>63</v>
      </c>
      <c r="QSM181" s="75"/>
      <c r="QSN181" s="13"/>
      <c r="QSO181" s="56"/>
      <c r="QSP181" s="74" t="s">
        <v>63</v>
      </c>
      <c r="QSQ181" s="75"/>
      <c r="QSR181" s="13"/>
      <c r="QSS181" s="56"/>
      <c r="QST181" s="74" t="s">
        <v>63</v>
      </c>
      <c r="QSU181" s="75"/>
      <c r="QSV181" s="13"/>
      <c r="QSW181" s="56"/>
      <c r="QSX181" s="74" t="s">
        <v>63</v>
      </c>
      <c r="QSY181" s="75"/>
      <c r="QSZ181" s="13"/>
      <c r="QTA181" s="56"/>
      <c r="QTB181" s="74" t="s">
        <v>63</v>
      </c>
      <c r="QTC181" s="75"/>
      <c r="QTD181" s="13"/>
      <c r="QTE181" s="56"/>
      <c r="QTF181" s="74" t="s">
        <v>63</v>
      </c>
      <c r="QTG181" s="75"/>
      <c r="QTH181" s="13"/>
      <c r="QTI181" s="56"/>
      <c r="QTJ181" s="74" t="s">
        <v>63</v>
      </c>
      <c r="QTK181" s="75"/>
      <c r="QTL181" s="13"/>
      <c r="QTM181" s="56"/>
      <c r="QTN181" s="74" t="s">
        <v>63</v>
      </c>
      <c r="QTO181" s="75"/>
      <c r="QTP181" s="13"/>
      <c r="QTQ181" s="56"/>
      <c r="QTR181" s="74" t="s">
        <v>63</v>
      </c>
      <c r="QTS181" s="75"/>
      <c r="QTT181" s="13"/>
      <c r="QTU181" s="56"/>
      <c r="QTV181" s="74" t="s">
        <v>63</v>
      </c>
      <c r="QTW181" s="75"/>
      <c r="QTX181" s="13"/>
      <c r="QTY181" s="56"/>
      <c r="QTZ181" s="74" t="s">
        <v>63</v>
      </c>
      <c r="QUA181" s="75"/>
      <c r="QUB181" s="13"/>
      <c r="QUC181" s="56"/>
      <c r="QUD181" s="74" t="s">
        <v>63</v>
      </c>
      <c r="QUE181" s="75"/>
      <c r="QUF181" s="13"/>
      <c r="QUG181" s="56"/>
      <c r="QUH181" s="74" t="s">
        <v>63</v>
      </c>
      <c r="QUI181" s="75"/>
      <c r="QUJ181" s="13"/>
      <c r="QUK181" s="56"/>
      <c r="QUL181" s="74" t="s">
        <v>63</v>
      </c>
      <c r="QUM181" s="75"/>
      <c r="QUN181" s="13"/>
      <c r="QUO181" s="56"/>
      <c r="QUP181" s="74" t="s">
        <v>63</v>
      </c>
      <c r="QUQ181" s="75"/>
      <c r="QUR181" s="13"/>
      <c r="QUS181" s="56"/>
      <c r="QUT181" s="74" t="s">
        <v>63</v>
      </c>
      <c r="QUU181" s="75"/>
      <c r="QUV181" s="13"/>
      <c r="QUW181" s="56"/>
      <c r="QUX181" s="74" t="s">
        <v>63</v>
      </c>
      <c r="QUY181" s="75"/>
      <c r="QUZ181" s="13"/>
      <c r="QVA181" s="56"/>
      <c r="QVB181" s="74" t="s">
        <v>63</v>
      </c>
      <c r="QVC181" s="75"/>
      <c r="QVD181" s="13"/>
      <c r="QVE181" s="56"/>
      <c r="QVF181" s="74" t="s">
        <v>63</v>
      </c>
      <c r="QVG181" s="75"/>
      <c r="QVH181" s="13"/>
      <c r="QVI181" s="56"/>
      <c r="QVJ181" s="74" t="s">
        <v>63</v>
      </c>
      <c r="QVK181" s="75"/>
      <c r="QVL181" s="13"/>
      <c r="QVM181" s="56"/>
      <c r="QVN181" s="74" t="s">
        <v>63</v>
      </c>
      <c r="QVO181" s="75"/>
      <c r="QVP181" s="13"/>
      <c r="QVQ181" s="56"/>
      <c r="QVR181" s="74" t="s">
        <v>63</v>
      </c>
      <c r="QVS181" s="75"/>
      <c r="QVT181" s="13"/>
      <c r="QVU181" s="56"/>
      <c r="QVV181" s="74" t="s">
        <v>63</v>
      </c>
      <c r="QVW181" s="75"/>
      <c r="QVX181" s="13"/>
      <c r="QVY181" s="56"/>
      <c r="QVZ181" s="74" t="s">
        <v>63</v>
      </c>
      <c r="QWA181" s="75"/>
      <c r="QWB181" s="13"/>
      <c r="QWC181" s="56"/>
      <c r="QWD181" s="74" t="s">
        <v>63</v>
      </c>
      <c r="QWE181" s="75"/>
      <c r="QWF181" s="13"/>
      <c r="QWG181" s="56"/>
      <c r="QWH181" s="74" t="s">
        <v>63</v>
      </c>
      <c r="QWI181" s="75"/>
      <c r="QWJ181" s="13"/>
      <c r="QWK181" s="56"/>
      <c r="QWL181" s="74" t="s">
        <v>63</v>
      </c>
      <c r="QWM181" s="75"/>
      <c r="QWN181" s="13"/>
      <c r="QWO181" s="56"/>
      <c r="QWP181" s="74" t="s">
        <v>63</v>
      </c>
      <c r="QWQ181" s="75"/>
      <c r="QWR181" s="13"/>
      <c r="QWS181" s="56"/>
      <c r="QWT181" s="74" t="s">
        <v>63</v>
      </c>
      <c r="QWU181" s="75"/>
      <c r="QWV181" s="13"/>
      <c r="QWW181" s="56"/>
      <c r="QWX181" s="74" t="s">
        <v>63</v>
      </c>
      <c r="QWY181" s="75"/>
      <c r="QWZ181" s="13"/>
      <c r="QXA181" s="56"/>
      <c r="QXB181" s="74" t="s">
        <v>63</v>
      </c>
      <c r="QXC181" s="75"/>
      <c r="QXD181" s="13"/>
      <c r="QXE181" s="56"/>
      <c r="QXF181" s="74" t="s">
        <v>63</v>
      </c>
      <c r="QXG181" s="75"/>
      <c r="QXH181" s="13"/>
      <c r="QXI181" s="56"/>
      <c r="QXJ181" s="74" t="s">
        <v>63</v>
      </c>
      <c r="QXK181" s="75"/>
      <c r="QXL181" s="13"/>
      <c r="QXM181" s="56"/>
      <c r="QXN181" s="74" t="s">
        <v>63</v>
      </c>
      <c r="QXO181" s="75"/>
      <c r="QXP181" s="13"/>
      <c r="QXQ181" s="56"/>
      <c r="QXR181" s="74" t="s">
        <v>63</v>
      </c>
      <c r="QXS181" s="75"/>
      <c r="QXT181" s="13"/>
      <c r="QXU181" s="56"/>
      <c r="QXV181" s="74" t="s">
        <v>63</v>
      </c>
      <c r="QXW181" s="75"/>
      <c r="QXX181" s="13"/>
      <c r="QXY181" s="56"/>
      <c r="QXZ181" s="74" t="s">
        <v>63</v>
      </c>
      <c r="QYA181" s="75"/>
      <c r="QYB181" s="13"/>
      <c r="QYC181" s="56"/>
      <c r="QYD181" s="74" t="s">
        <v>63</v>
      </c>
      <c r="QYE181" s="75"/>
      <c r="QYF181" s="13"/>
      <c r="QYG181" s="56"/>
      <c r="QYH181" s="74" t="s">
        <v>63</v>
      </c>
      <c r="QYI181" s="75"/>
      <c r="QYJ181" s="13"/>
      <c r="QYK181" s="56"/>
      <c r="QYL181" s="74" t="s">
        <v>63</v>
      </c>
      <c r="QYM181" s="75"/>
      <c r="QYN181" s="13"/>
      <c r="QYO181" s="56"/>
      <c r="QYP181" s="74" t="s">
        <v>63</v>
      </c>
      <c r="QYQ181" s="75"/>
      <c r="QYR181" s="13"/>
      <c r="QYS181" s="56"/>
      <c r="QYT181" s="74" t="s">
        <v>63</v>
      </c>
      <c r="QYU181" s="75"/>
      <c r="QYV181" s="13"/>
      <c r="QYW181" s="56"/>
      <c r="QYX181" s="74" t="s">
        <v>63</v>
      </c>
      <c r="QYY181" s="75"/>
      <c r="QYZ181" s="13"/>
      <c r="QZA181" s="56"/>
      <c r="QZB181" s="74" t="s">
        <v>63</v>
      </c>
      <c r="QZC181" s="75"/>
      <c r="QZD181" s="13"/>
      <c r="QZE181" s="56"/>
      <c r="QZF181" s="74" t="s">
        <v>63</v>
      </c>
      <c r="QZG181" s="75"/>
      <c r="QZH181" s="13"/>
      <c r="QZI181" s="56"/>
      <c r="QZJ181" s="74" t="s">
        <v>63</v>
      </c>
      <c r="QZK181" s="75"/>
      <c r="QZL181" s="13"/>
      <c r="QZM181" s="56"/>
      <c r="QZN181" s="74" t="s">
        <v>63</v>
      </c>
      <c r="QZO181" s="75"/>
      <c r="QZP181" s="13"/>
      <c r="QZQ181" s="56"/>
      <c r="QZR181" s="74" t="s">
        <v>63</v>
      </c>
      <c r="QZS181" s="75"/>
      <c r="QZT181" s="13"/>
      <c r="QZU181" s="56"/>
      <c r="QZV181" s="74" t="s">
        <v>63</v>
      </c>
      <c r="QZW181" s="75"/>
      <c r="QZX181" s="13"/>
      <c r="QZY181" s="56"/>
      <c r="QZZ181" s="74" t="s">
        <v>63</v>
      </c>
      <c r="RAA181" s="75"/>
      <c r="RAB181" s="13"/>
      <c r="RAC181" s="56"/>
      <c r="RAD181" s="74" t="s">
        <v>63</v>
      </c>
      <c r="RAE181" s="75"/>
      <c r="RAF181" s="13"/>
      <c r="RAG181" s="56"/>
      <c r="RAH181" s="74" t="s">
        <v>63</v>
      </c>
      <c r="RAI181" s="75"/>
      <c r="RAJ181" s="13"/>
      <c r="RAK181" s="56"/>
      <c r="RAL181" s="74" t="s">
        <v>63</v>
      </c>
      <c r="RAM181" s="75"/>
      <c r="RAN181" s="13"/>
      <c r="RAO181" s="56"/>
      <c r="RAP181" s="74" t="s">
        <v>63</v>
      </c>
      <c r="RAQ181" s="75"/>
      <c r="RAR181" s="13"/>
      <c r="RAS181" s="56"/>
      <c r="RAT181" s="74" t="s">
        <v>63</v>
      </c>
      <c r="RAU181" s="75"/>
      <c r="RAV181" s="13"/>
      <c r="RAW181" s="56"/>
      <c r="RAX181" s="74" t="s">
        <v>63</v>
      </c>
      <c r="RAY181" s="75"/>
      <c r="RAZ181" s="13"/>
      <c r="RBA181" s="56"/>
      <c r="RBB181" s="74" t="s">
        <v>63</v>
      </c>
      <c r="RBC181" s="75"/>
      <c r="RBD181" s="13"/>
      <c r="RBE181" s="56"/>
      <c r="RBF181" s="74" t="s">
        <v>63</v>
      </c>
      <c r="RBG181" s="75"/>
      <c r="RBH181" s="13"/>
      <c r="RBI181" s="56"/>
      <c r="RBJ181" s="74" t="s">
        <v>63</v>
      </c>
      <c r="RBK181" s="75"/>
      <c r="RBL181" s="13"/>
      <c r="RBM181" s="56"/>
      <c r="RBN181" s="74" t="s">
        <v>63</v>
      </c>
      <c r="RBO181" s="75"/>
      <c r="RBP181" s="13"/>
      <c r="RBQ181" s="56"/>
      <c r="RBR181" s="74" t="s">
        <v>63</v>
      </c>
      <c r="RBS181" s="75"/>
      <c r="RBT181" s="13"/>
      <c r="RBU181" s="56"/>
      <c r="RBV181" s="74" t="s">
        <v>63</v>
      </c>
      <c r="RBW181" s="75"/>
      <c r="RBX181" s="13"/>
      <c r="RBY181" s="56"/>
      <c r="RBZ181" s="74" t="s">
        <v>63</v>
      </c>
      <c r="RCA181" s="75"/>
      <c r="RCB181" s="13"/>
      <c r="RCC181" s="56"/>
      <c r="RCD181" s="74" t="s">
        <v>63</v>
      </c>
      <c r="RCE181" s="75"/>
      <c r="RCF181" s="13"/>
      <c r="RCG181" s="56"/>
      <c r="RCH181" s="74" t="s">
        <v>63</v>
      </c>
      <c r="RCI181" s="75"/>
      <c r="RCJ181" s="13"/>
      <c r="RCK181" s="56"/>
      <c r="RCL181" s="74" t="s">
        <v>63</v>
      </c>
      <c r="RCM181" s="75"/>
      <c r="RCN181" s="13"/>
      <c r="RCO181" s="56"/>
      <c r="RCP181" s="74" t="s">
        <v>63</v>
      </c>
      <c r="RCQ181" s="75"/>
      <c r="RCR181" s="13"/>
      <c r="RCS181" s="56"/>
      <c r="RCT181" s="74" t="s">
        <v>63</v>
      </c>
      <c r="RCU181" s="75"/>
      <c r="RCV181" s="13"/>
      <c r="RCW181" s="56"/>
      <c r="RCX181" s="74" t="s">
        <v>63</v>
      </c>
      <c r="RCY181" s="75"/>
      <c r="RCZ181" s="13"/>
      <c r="RDA181" s="56"/>
      <c r="RDB181" s="74" t="s">
        <v>63</v>
      </c>
      <c r="RDC181" s="75"/>
      <c r="RDD181" s="13"/>
      <c r="RDE181" s="56"/>
      <c r="RDF181" s="74" t="s">
        <v>63</v>
      </c>
      <c r="RDG181" s="75"/>
      <c r="RDH181" s="13"/>
      <c r="RDI181" s="56"/>
      <c r="RDJ181" s="74" t="s">
        <v>63</v>
      </c>
      <c r="RDK181" s="75"/>
      <c r="RDL181" s="13"/>
      <c r="RDM181" s="56"/>
      <c r="RDN181" s="74" t="s">
        <v>63</v>
      </c>
      <c r="RDO181" s="75"/>
      <c r="RDP181" s="13"/>
      <c r="RDQ181" s="56"/>
      <c r="RDR181" s="74" t="s">
        <v>63</v>
      </c>
      <c r="RDS181" s="75"/>
      <c r="RDT181" s="13"/>
      <c r="RDU181" s="56"/>
      <c r="RDV181" s="74" t="s">
        <v>63</v>
      </c>
      <c r="RDW181" s="75"/>
      <c r="RDX181" s="13"/>
      <c r="RDY181" s="56"/>
      <c r="RDZ181" s="74" t="s">
        <v>63</v>
      </c>
      <c r="REA181" s="75"/>
      <c r="REB181" s="13"/>
      <c r="REC181" s="56"/>
      <c r="RED181" s="74" t="s">
        <v>63</v>
      </c>
      <c r="REE181" s="75"/>
      <c r="REF181" s="13"/>
      <c r="REG181" s="56"/>
      <c r="REH181" s="74" t="s">
        <v>63</v>
      </c>
      <c r="REI181" s="75"/>
      <c r="REJ181" s="13"/>
      <c r="REK181" s="56"/>
      <c r="REL181" s="74" t="s">
        <v>63</v>
      </c>
      <c r="REM181" s="75"/>
      <c r="REN181" s="13"/>
      <c r="REO181" s="56"/>
      <c r="REP181" s="74" t="s">
        <v>63</v>
      </c>
      <c r="REQ181" s="75"/>
      <c r="RER181" s="13"/>
      <c r="RES181" s="56"/>
      <c r="RET181" s="74" t="s">
        <v>63</v>
      </c>
      <c r="REU181" s="75"/>
      <c r="REV181" s="13"/>
      <c r="REW181" s="56"/>
      <c r="REX181" s="74" t="s">
        <v>63</v>
      </c>
      <c r="REY181" s="75"/>
      <c r="REZ181" s="13"/>
      <c r="RFA181" s="56"/>
      <c r="RFB181" s="74" t="s">
        <v>63</v>
      </c>
      <c r="RFC181" s="75"/>
      <c r="RFD181" s="13"/>
      <c r="RFE181" s="56"/>
      <c r="RFF181" s="74" t="s">
        <v>63</v>
      </c>
      <c r="RFG181" s="75"/>
      <c r="RFH181" s="13"/>
      <c r="RFI181" s="56"/>
      <c r="RFJ181" s="74" t="s">
        <v>63</v>
      </c>
      <c r="RFK181" s="75"/>
      <c r="RFL181" s="13"/>
      <c r="RFM181" s="56"/>
      <c r="RFN181" s="74" t="s">
        <v>63</v>
      </c>
      <c r="RFO181" s="75"/>
      <c r="RFP181" s="13"/>
      <c r="RFQ181" s="56"/>
      <c r="RFR181" s="74" t="s">
        <v>63</v>
      </c>
      <c r="RFS181" s="75"/>
      <c r="RFT181" s="13"/>
      <c r="RFU181" s="56"/>
      <c r="RFV181" s="74" t="s">
        <v>63</v>
      </c>
      <c r="RFW181" s="75"/>
      <c r="RFX181" s="13"/>
      <c r="RFY181" s="56"/>
      <c r="RFZ181" s="74" t="s">
        <v>63</v>
      </c>
      <c r="RGA181" s="75"/>
      <c r="RGB181" s="13"/>
      <c r="RGC181" s="56"/>
      <c r="RGD181" s="74" t="s">
        <v>63</v>
      </c>
      <c r="RGE181" s="75"/>
      <c r="RGF181" s="13"/>
      <c r="RGG181" s="56"/>
      <c r="RGH181" s="74" t="s">
        <v>63</v>
      </c>
      <c r="RGI181" s="75"/>
      <c r="RGJ181" s="13"/>
      <c r="RGK181" s="56"/>
      <c r="RGL181" s="74" t="s">
        <v>63</v>
      </c>
      <c r="RGM181" s="75"/>
      <c r="RGN181" s="13"/>
      <c r="RGO181" s="56"/>
      <c r="RGP181" s="74" t="s">
        <v>63</v>
      </c>
      <c r="RGQ181" s="75"/>
      <c r="RGR181" s="13"/>
      <c r="RGS181" s="56"/>
      <c r="RGT181" s="74" t="s">
        <v>63</v>
      </c>
      <c r="RGU181" s="75"/>
      <c r="RGV181" s="13"/>
      <c r="RGW181" s="56"/>
      <c r="RGX181" s="74" t="s">
        <v>63</v>
      </c>
      <c r="RGY181" s="75"/>
      <c r="RGZ181" s="13"/>
      <c r="RHA181" s="56"/>
      <c r="RHB181" s="74" t="s">
        <v>63</v>
      </c>
      <c r="RHC181" s="75"/>
      <c r="RHD181" s="13"/>
      <c r="RHE181" s="56"/>
      <c r="RHF181" s="74" t="s">
        <v>63</v>
      </c>
      <c r="RHG181" s="75"/>
      <c r="RHH181" s="13"/>
      <c r="RHI181" s="56"/>
      <c r="RHJ181" s="74" t="s">
        <v>63</v>
      </c>
      <c r="RHK181" s="75"/>
      <c r="RHL181" s="13"/>
      <c r="RHM181" s="56"/>
      <c r="RHN181" s="74" t="s">
        <v>63</v>
      </c>
      <c r="RHO181" s="75"/>
      <c r="RHP181" s="13"/>
      <c r="RHQ181" s="56"/>
      <c r="RHR181" s="74" t="s">
        <v>63</v>
      </c>
      <c r="RHS181" s="75"/>
      <c r="RHT181" s="13"/>
      <c r="RHU181" s="56"/>
      <c r="RHV181" s="74" t="s">
        <v>63</v>
      </c>
      <c r="RHW181" s="75"/>
      <c r="RHX181" s="13"/>
      <c r="RHY181" s="56"/>
      <c r="RHZ181" s="74" t="s">
        <v>63</v>
      </c>
      <c r="RIA181" s="75"/>
      <c r="RIB181" s="13"/>
      <c r="RIC181" s="56"/>
      <c r="RID181" s="74" t="s">
        <v>63</v>
      </c>
      <c r="RIE181" s="75"/>
      <c r="RIF181" s="13"/>
      <c r="RIG181" s="56"/>
      <c r="RIH181" s="74" t="s">
        <v>63</v>
      </c>
      <c r="RII181" s="75"/>
      <c r="RIJ181" s="13"/>
      <c r="RIK181" s="56"/>
      <c r="RIL181" s="74" t="s">
        <v>63</v>
      </c>
      <c r="RIM181" s="75"/>
      <c r="RIN181" s="13"/>
      <c r="RIO181" s="56"/>
      <c r="RIP181" s="74" t="s">
        <v>63</v>
      </c>
      <c r="RIQ181" s="75"/>
      <c r="RIR181" s="13"/>
      <c r="RIS181" s="56"/>
      <c r="RIT181" s="74" t="s">
        <v>63</v>
      </c>
      <c r="RIU181" s="75"/>
      <c r="RIV181" s="13"/>
      <c r="RIW181" s="56"/>
      <c r="RIX181" s="74" t="s">
        <v>63</v>
      </c>
      <c r="RIY181" s="75"/>
      <c r="RIZ181" s="13"/>
      <c r="RJA181" s="56"/>
      <c r="RJB181" s="74" t="s">
        <v>63</v>
      </c>
      <c r="RJC181" s="75"/>
      <c r="RJD181" s="13"/>
      <c r="RJE181" s="56"/>
      <c r="RJF181" s="74" t="s">
        <v>63</v>
      </c>
      <c r="RJG181" s="75"/>
      <c r="RJH181" s="13"/>
      <c r="RJI181" s="56"/>
      <c r="RJJ181" s="74" t="s">
        <v>63</v>
      </c>
      <c r="RJK181" s="75"/>
      <c r="RJL181" s="13"/>
      <c r="RJM181" s="56"/>
      <c r="RJN181" s="74" t="s">
        <v>63</v>
      </c>
      <c r="RJO181" s="75"/>
      <c r="RJP181" s="13"/>
      <c r="RJQ181" s="56"/>
      <c r="RJR181" s="74" t="s">
        <v>63</v>
      </c>
      <c r="RJS181" s="75"/>
      <c r="RJT181" s="13"/>
      <c r="RJU181" s="56"/>
      <c r="RJV181" s="74" t="s">
        <v>63</v>
      </c>
      <c r="RJW181" s="75"/>
      <c r="RJX181" s="13"/>
      <c r="RJY181" s="56"/>
      <c r="RJZ181" s="74" t="s">
        <v>63</v>
      </c>
      <c r="RKA181" s="75"/>
      <c r="RKB181" s="13"/>
      <c r="RKC181" s="56"/>
      <c r="RKD181" s="74" t="s">
        <v>63</v>
      </c>
      <c r="RKE181" s="75"/>
      <c r="RKF181" s="13"/>
      <c r="RKG181" s="56"/>
      <c r="RKH181" s="74" t="s">
        <v>63</v>
      </c>
      <c r="RKI181" s="75"/>
      <c r="RKJ181" s="13"/>
      <c r="RKK181" s="56"/>
      <c r="RKL181" s="74" t="s">
        <v>63</v>
      </c>
      <c r="RKM181" s="75"/>
      <c r="RKN181" s="13"/>
      <c r="RKO181" s="56"/>
      <c r="RKP181" s="74" t="s">
        <v>63</v>
      </c>
      <c r="RKQ181" s="75"/>
      <c r="RKR181" s="13"/>
      <c r="RKS181" s="56"/>
      <c r="RKT181" s="74" t="s">
        <v>63</v>
      </c>
      <c r="RKU181" s="75"/>
      <c r="RKV181" s="13"/>
      <c r="RKW181" s="56"/>
      <c r="RKX181" s="74" t="s">
        <v>63</v>
      </c>
      <c r="RKY181" s="75"/>
      <c r="RKZ181" s="13"/>
      <c r="RLA181" s="56"/>
      <c r="RLB181" s="74" t="s">
        <v>63</v>
      </c>
      <c r="RLC181" s="75"/>
      <c r="RLD181" s="13"/>
      <c r="RLE181" s="56"/>
      <c r="RLF181" s="74" t="s">
        <v>63</v>
      </c>
      <c r="RLG181" s="75"/>
      <c r="RLH181" s="13"/>
      <c r="RLI181" s="56"/>
      <c r="RLJ181" s="74" t="s">
        <v>63</v>
      </c>
      <c r="RLK181" s="75"/>
      <c r="RLL181" s="13"/>
      <c r="RLM181" s="56"/>
      <c r="RLN181" s="74" t="s">
        <v>63</v>
      </c>
      <c r="RLO181" s="75"/>
      <c r="RLP181" s="13"/>
      <c r="RLQ181" s="56"/>
      <c r="RLR181" s="74" t="s">
        <v>63</v>
      </c>
      <c r="RLS181" s="75"/>
      <c r="RLT181" s="13"/>
      <c r="RLU181" s="56"/>
      <c r="RLV181" s="74" t="s">
        <v>63</v>
      </c>
      <c r="RLW181" s="75"/>
      <c r="RLX181" s="13"/>
      <c r="RLY181" s="56"/>
      <c r="RLZ181" s="74" t="s">
        <v>63</v>
      </c>
      <c r="RMA181" s="75"/>
      <c r="RMB181" s="13"/>
      <c r="RMC181" s="56"/>
      <c r="RMD181" s="74" t="s">
        <v>63</v>
      </c>
      <c r="RME181" s="75"/>
      <c r="RMF181" s="13"/>
      <c r="RMG181" s="56"/>
      <c r="RMH181" s="74" t="s">
        <v>63</v>
      </c>
      <c r="RMI181" s="75"/>
      <c r="RMJ181" s="13"/>
      <c r="RMK181" s="56"/>
      <c r="RML181" s="74" t="s">
        <v>63</v>
      </c>
      <c r="RMM181" s="75"/>
      <c r="RMN181" s="13"/>
      <c r="RMO181" s="56"/>
      <c r="RMP181" s="74" t="s">
        <v>63</v>
      </c>
      <c r="RMQ181" s="75"/>
      <c r="RMR181" s="13"/>
      <c r="RMS181" s="56"/>
      <c r="RMT181" s="74" t="s">
        <v>63</v>
      </c>
      <c r="RMU181" s="75"/>
      <c r="RMV181" s="13"/>
      <c r="RMW181" s="56"/>
      <c r="RMX181" s="74" t="s">
        <v>63</v>
      </c>
      <c r="RMY181" s="75"/>
      <c r="RMZ181" s="13"/>
      <c r="RNA181" s="56"/>
      <c r="RNB181" s="74" t="s">
        <v>63</v>
      </c>
      <c r="RNC181" s="75"/>
      <c r="RND181" s="13"/>
      <c r="RNE181" s="56"/>
      <c r="RNF181" s="74" t="s">
        <v>63</v>
      </c>
      <c r="RNG181" s="75"/>
      <c r="RNH181" s="13"/>
      <c r="RNI181" s="56"/>
      <c r="RNJ181" s="74" t="s">
        <v>63</v>
      </c>
      <c r="RNK181" s="75"/>
      <c r="RNL181" s="13"/>
      <c r="RNM181" s="56"/>
      <c r="RNN181" s="74" t="s">
        <v>63</v>
      </c>
      <c r="RNO181" s="75"/>
      <c r="RNP181" s="13"/>
      <c r="RNQ181" s="56"/>
      <c r="RNR181" s="74" t="s">
        <v>63</v>
      </c>
      <c r="RNS181" s="75"/>
      <c r="RNT181" s="13"/>
      <c r="RNU181" s="56"/>
      <c r="RNV181" s="74" t="s">
        <v>63</v>
      </c>
      <c r="RNW181" s="75"/>
      <c r="RNX181" s="13"/>
      <c r="RNY181" s="56"/>
      <c r="RNZ181" s="74" t="s">
        <v>63</v>
      </c>
      <c r="ROA181" s="75"/>
      <c r="ROB181" s="13"/>
      <c r="ROC181" s="56"/>
      <c r="ROD181" s="74" t="s">
        <v>63</v>
      </c>
      <c r="ROE181" s="75"/>
      <c r="ROF181" s="13"/>
      <c r="ROG181" s="56"/>
      <c r="ROH181" s="74" t="s">
        <v>63</v>
      </c>
      <c r="ROI181" s="75"/>
      <c r="ROJ181" s="13"/>
      <c r="ROK181" s="56"/>
      <c r="ROL181" s="74" t="s">
        <v>63</v>
      </c>
      <c r="ROM181" s="75"/>
      <c r="RON181" s="13"/>
      <c r="ROO181" s="56"/>
      <c r="ROP181" s="74" t="s">
        <v>63</v>
      </c>
      <c r="ROQ181" s="75"/>
      <c r="ROR181" s="13"/>
      <c r="ROS181" s="56"/>
      <c r="ROT181" s="74" t="s">
        <v>63</v>
      </c>
      <c r="ROU181" s="75"/>
      <c r="ROV181" s="13"/>
      <c r="ROW181" s="56"/>
      <c r="ROX181" s="74" t="s">
        <v>63</v>
      </c>
      <c r="ROY181" s="75"/>
      <c r="ROZ181" s="13"/>
      <c r="RPA181" s="56"/>
      <c r="RPB181" s="74" t="s">
        <v>63</v>
      </c>
      <c r="RPC181" s="75"/>
      <c r="RPD181" s="13"/>
      <c r="RPE181" s="56"/>
      <c r="RPF181" s="74" t="s">
        <v>63</v>
      </c>
      <c r="RPG181" s="75"/>
      <c r="RPH181" s="13"/>
      <c r="RPI181" s="56"/>
      <c r="RPJ181" s="74" t="s">
        <v>63</v>
      </c>
      <c r="RPK181" s="75"/>
      <c r="RPL181" s="13"/>
      <c r="RPM181" s="56"/>
      <c r="RPN181" s="74" t="s">
        <v>63</v>
      </c>
      <c r="RPO181" s="75"/>
      <c r="RPP181" s="13"/>
      <c r="RPQ181" s="56"/>
      <c r="RPR181" s="74" t="s">
        <v>63</v>
      </c>
      <c r="RPS181" s="75"/>
      <c r="RPT181" s="13"/>
      <c r="RPU181" s="56"/>
      <c r="RPV181" s="74" t="s">
        <v>63</v>
      </c>
      <c r="RPW181" s="75"/>
      <c r="RPX181" s="13"/>
      <c r="RPY181" s="56"/>
      <c r="RPZ181" s="74" t="s">
        <v>63</v>
      </c>
      <c r="RQA181" s="75"/>
      <c r="RQB181" s="13"/>
      <c r="RQC181" s="56"/>
      <c r="RQD181" s="74" t="s">
        <v>63</v>
      </c>
      <c r="RQE181" s="75"/>
      <c r="RQF181" s="13"/>
      <c r="RQG181" s="56"/>
      <c r="RQH181" s="74" t="s">
        <v>63</v>
      </c>
      <c r="RQI181" s="75"/>
      <c r="RQJ181" s="13"/>
      <c r="RQK181" s="56"/>
      <c r="RQL181" s="74" t="s">
        <v>63</v>
      </c>
      <c r="RQM181" s="75"/>
      <c r="RQN181" s="13"/>
      <c r="RQO181" s="56"/>
      <c r="RQP181" s="74" t="s">
        <v>63</v>
      </c>
      <c r="RQQ181" s="75"/>
      <c r="RQR181" s="13"/>
      <c r="RQS181" s="56"/>
      <c r="RQT181" s="74" t="s">
        <v>63</v>
      </c>
      <c r="RQU181" s="75"/>
      <c r="RQV181" s="13"/>
      <c r="RQW181" s="56"/>
      <c r="RQX181" s="74" t="s">
        <v>63</v>
      </c>
      <c r="RQY181" s="75"/>
      <c r="RQZ181" s="13"/>
      <c r="RRA181" s="56"/>
      <c r="RRB181" s="74" t="s">
        <v>63</v>
      </c>
      <c r="RRC181" s="75"/>
      <c r="RRD181" s="13"/>
      <c r="RRE181" s="56"/>
      <c r="RRF181" s="74" t="s">
        <v>63</v>
      </c>
      <c r="RRG181" s="75"/>
      <c r="RRH181" s="13"/>
      <c r="RRI181" s="56"/>
      <c r="RRJ181" s="74" t="s">
        <v>63</v>
      </c>
      <c r="RRK181" s="75"/>
      <c r="RRL181" s="13"/>
      <c r="RRM181" s="56"/>
      <c r="RRN181" s="74" t="s">
        <v>63</v>
      </c>
      <c r="RRO181" s="75"/>
      <c r="RRP181" s="13"/>
      <c r="RRQ181" s="56"/>
      <c r="RRR181" s="74" t="s">
        <v>63</v>
      </c>
      <c r="RRS181" s="75"/>
      <c r="RRT181" s="13"/>
      <c r="RRU181" s="56"/>
      <c r="RRV181" s="74" t="s">
        <v>63</v>
      </c>
      <c r="RRW181" s="75"/>
      <c r="RRX181" s="13"/>
      <c r="RRY181" s="56"/>
      <c r="RRZ181" s="74" t="s">
        <v>63</v>
      </c>
      <c r="RSA181" s="75"/>
      <c r="RSB181" s="13"/>
      <c r="RSC181" s="56"/>
      <c r="RSD181" s="74" t="s">
        <v>63</v>
      </c>
      <c r="RSE181" s="75"/>
      <c r="RSF181" s="13"/>
      <c r="RSG181" s="56"/>
      <c r="RSH181" s="74" t="s">
        <v>63</v>
      </c>
      <c r="RSI181" s="75"/>
      <c r="RSJ181" s="13"/>
      <c r="RSK181" s="56"/>
      <c r="RSL181" s="74" t="s">
        <v>63</v>
      </c>
      <c r="RSM181" s="75"/>
      <c r="RSN181" s="13"/>
      <c r="RSO181" s="56"/>
      <c r="RSP181" s="74" t="s">
        <v>63</v>
      </c>
      <c r="RSQ181" s="75"/>
      <c r="RSR181" s="13"/>
      <c r="RSS181" s="56"/>
      <c r="RST181" s="74" t="s">
        <v>63</v>
      </c>
      <c r="RSU181" s="75"/>
      <c r="RSV181" s="13"/>
      <c r="RSW181" s="56"/>
      <c r="RSX181" s="74" t="s">
        <v>63</v>
      </c>
      <c r="RSY181" s="75"/>
      <c r="RSZ181" s="13"/>
      <c r="RTA181" s="56"/>
      <c r="RTB181" s="74" t="s">
        <v>63</v>
      </c>
      <c r="RTC181" s="75"/>
      <c r="RTD181" s="13"/>
      <c r="RTE181" s="56"/>
      <c r="RTF181" s="74" t="s">
        <v>63</v>
      </c>
      <c r="RTG181" s="75"/>
      <c r="RTH181" s="13"/>
      <c r="RTI181" s="56"/>
      <c r="RTJ181" s="74" t="s">
        <v>63</v>
      </c>
      <c r="RTK181" s="75"/>
      <c r="RTL181" s="13"/>
      <c r="RTM181" s="56"/>
      <c r="RTN181" s="74" t="s">
        <v>63</v>
      </c>
      <c r="RTO181" s="75"/>
      <c r="RTP181" s="13"/>
      <c r="RTQ181" s="56"/>
      <c r="RTR181" s="74" t="s">
        <v>63</v>
      </c>
      <c r="RTS181" s="75"/>
      <c r="RTT181" s="13"/>
      <c r="RTU181" s="56"/>
      <c r="RTV181" s="74" t="s">
        <v>63</v>
      </c>
      <c r="RTW181" s="75"/>
      <c r="RTX181" s="13"/>
      <c r="RTY181" s="56"/>
      <c r="RTZ181" s="74" t="s">
        <v>63</v>
      </c>
      <c r="RUA181" s="75"/>
      <c r="RUB181" s="13"/>
      <c r="RUC181" s="56"/>
      <c r="RUD181" s="74" t="s">
        <v>63</v>
      </c>
      <c r="RUE181" s="75"/>
      <c r="RUF181" s="13"/>
      <c r="RUG181" s="56"/>
      <c r="RUH181" s="74" t="s">
        <v>63</v>
      </c>
      <c r="RUI181" s="75"/>
      <c r="RUJ181" s="13"/>
      <c r="RUK181" s="56"/>
      <c r="RUL181" s="74" t="s">
        <v>63</v>
      </c>
      <c r="RUM181" s="75"/>
      <c r="RUN181" s="13"/>
      <c r="RUO181" s="56"/>
      <c r="RUP181" s="74" t="s">
        <v>63</v>
      </c>
      <c r="RUQ181" s="75"/>
      <c r="RUR181" s="13"/>
      <c r="RUS181" s="56"/>
      <c r="RUT181" s="74" t="s">
        <v>63</v>
      </c>
      <c r="RUU181" s="75"/>
      <c r="RUV181" s="13"/>
      <c r="RUW181" s="56"/>
      <c r="RUX181" s="74" t="s">
        <v>63</v>
      </c>
      <c r="RUY181" s="75"/>
      <c r="RUZ181" s="13"/>
      <c r="RVA181" s="56"/>
      <c r="RVB181" s="74" t="s">
        <v>63</v>
      </c>
      <c r="RVC181" s="75"/>
      <c r="RVD181" s="13"/>
      <c r="RVE181" s="56"/>
      <c r="RVF181" s="74" t="s">
        <v>63</v>
      </c>
      <c r="RVG181" s="75"/>
      <c r="RVH181" s="13"/>
      <c r="RVI181" s="56"/>
      <c r="RVJ181" s="74" t="s">
        <v>63</v>
      </c>
      <c r="RVK181" s="75"/>
      <c r="RVL181" s="13"/>
      <c r="RVM181" s="56"/>
      <c r="RVN181" s="74" t="s">
        <v>63</v>
      </c>
      <c r="RVO181" s="75"/>
      <c r="RVP181" s="13"/>
      <c r="RVQ181" s="56"/>
      <c r="RVR181" s="74" t="s">
        <v>63</v>
      </c>
      <c r="RVS181" s="75"/>
      <c r="RVT181" s="13"/>
      <c r="RVU181" s="56"/>
      <c r="RVV181" s="74" t="s">
        <v>63</v>
      </c>
      <c r="RVW181" s="75"/>
      <c r="RVX181" s="13"/>
      <c r="RVY181" s="56"/>
      <c r="RVZ181" s="74" t="s">
        <v>63</v>
      </c>
      <c r="RWA181" s="75"/>
      <c r="RWB181" s="13"/>
      <c r="RWC181" s="56"/>
      <c r="RWD181" s="74" t="s">
        <v>63</v>
      </c>
      <c r="RWE181" s="75"/>
      <c r="RWF181" s="13"/>
      <c r="RWG181" s="56"/>
      <c r="RWH181" s="74" t="s">
        <v>63</v>
      </c>
      <c r="RWI181" s="75"/>
      <c r="RWJ181" s="13"/>
      <c r="RWK181" s="56"/>
      <c r="RWL181" s="74" t="s">
        <v>63</v>
      </c>
      <c r="RWM181" s="75"/>
      <c r="RWN181" s="13"/>
      <c r="RWO181" s="56"/>
      <c r="RWP181" s="74" t="s">
        <v>63</v>
      </c>
      <c r="RWQ181" s="75"/>
      <c r="RWR181" s="13"/>
      <c r="RWS181" s="56"/>
      <c r="RWT181" s="74" t="s">
        <v>63</v>
      </c>
      <c r="RWU181" s="75"/>
      <c r="RWV181" s="13"/>
      <c r="RWW181" s="56"/>
      <c r="RWX181" s="74" t="s">
        <v>63</v>
      </c>
      <c r="RWY181" s="75"/>
      <c r="RWZ181" s="13"/>
      <c r="RXA181" s="56"/>
      <c r="RXB181" s="74" t="s">
        <v>63</v>
      </c>
      <c r="RXC181" s="75"/>
      <c r="RXD181" s="13"/>
      <c r="RXE181" s="56"/>
      <c r="RXF181" s="74" t="s">
        <v>63</v>
      </c>
      <c r="RXG181" s="75"/>
      <c r="RXH181" s="13"/>
      <c r="RXI181" s="56"/>
      <c r="RXJ181" s="74" t="s">
        <v>63</v>
      </c>
      <c r="RXK181" s="75"/>
      <c r="RXL181" s="13"/>
      <c r="RXM181" s="56"/>
      <c r="RXN181" s="74" t="s">
        <v>63</v>
      </c>
      <c r="RXO181" s="75"/>
      <c r="RXP181" s="13"/>
      <c r="RXQ181" s="56"/>
      <c r="RXR181" s="74" t="s">
        <v>63</v>
      </c>
      <c r="RXS181" s="75"/>
      <c r="RXT181" s="13"/>
      <c r="RXU181" s="56"/>
      <c r="RXV181" s="74" t="s">
        <v>63</v>
      </c>
      <c r="RXW181" s="75"/>
      <c r="RXX181" s="13"/>
      <c r="RXY181" s="56"/>
      <c r="RXZ181" s="74" t="s">
        <v>63</v>
      </c>
      <c r="RYA181" s="75"/>
      <c r="RYB181" s="13"/>
      <c r="RYC181" s="56"/>
      <c r="RYD181" s="74" t="s">
        <v>63</v>
      </c>
      <c r="RYE181" s="75"/>
      <c r="RYF181" s="13"/>
      <c r="RYG181" s="56"/>
      <c r="RYH181" s="74" t="s">
        <v>63</v>
      </c>
      <c r="RYI181" s="75"/>
      <c r="RYJ181" s="13"/>
      <c r="RYK181" s="56"/>
      <c r="RYL181" s="74" t="s">
        <v>63</v>
      </c>
      <c r="RYM181" s="75"/>
      <c r="RYN181" s="13"/>
      <c r="RYO181" s="56"/>
      <c r="RYP181" s="74" t="s">
        <v>63</v>
      </c>
      <c r="RYQ181" s="75"/>
      <c r="RYR181" s="13"/>
      <c r="RYS181" s="56"/>
      <c r="RYT181" s="74" t="s">
        <v>63</v>
      </c>
      <c r="RYU181" s="75"/>
      <c r="RYV181" s="13"/>
      <c r="RYW181" s="56"/>
      <c r="RYX181" s="74" t="s">
        <v>63</v>
      </c>
      <c r="RYY181" s="75"/>
      <c r="RYZ181" s="13"/>
      <c r="RZA181" s="56"/>
      <c r="RZB181" s="74" t="s">
        <v>63</v>
      </c>
      <c r="RZC181" s="75"/>
      <c r="RZD181" s="13"/>
      <c r="RZE181" s="56"/>
      <c r="RZF181" s="74" t="s">
        <v>63</v>
      </c>
      <c r="RZG181" s="75"/>
      <c r="RZH181" s="13"/>
      <c r="RZI181" s="56"/>
      <c r="RZJ181" s="74" t="s">
        <v>63</v>
      </c>
      <c r="RZK181" s="75"/>
      <c r="RZL181" s="13"/>
      <c r="RZM181" s="56"/>
      <c r="RZN181" s="74" t="s">
        <v>63</v>
      </c>
      <c r="RZO181" s="75"/>
      <c r="RZP181" s="13"/>
      <c r="RZQ181" s="56"/>
      <c r="RZR181" s="74" t="s">
        <v>63</v>
      </c>
      <c r="RZS181" s="75"/>
      <c r="RZT181" s="13"/>
      <c r="RZU181" s="56"/>
      <c r="RZV181" s="74" t="s">
        <v>63</v>
      </c>
      <c r="RZW181" s="75"/>
      <c r="RZX181" s="13"/>
      <c r="RZY181" s="56"/>
      <c r="RZZ181" s="74" t="s">
        <v>63</v>
      </c>
      <c r="SAA181" s="75"/>
      <c r="SAB181" s="13"/>
      <c r="SAC181" s="56"/>
      <c r="SAD181" s="74" t="s">
        <v>63</v>
      </c>
      <c r="SAE181" s="75"/>
      <c r="SAF181" s="13"/>
      <c r="SAG181" s="56"/>
      <c r="SAH181" s="74" t="s">
        <v>63</v>
      </c>
      <c r="SAI181" s="75"/>
      <c r="SAJ181" s="13"/>
      <c r="SAK181" s="56"/>
      <c r="SAL181" s="74" t="s">
        <v>63</v>
      </c>
      <c r="SAM181" s="75"/>
      <c r="SAN181" s="13"/>
      <c r="SAO181" s="56"/>
      <c r="SAP181" s="74" t="s">
        <v>63</v>
      </c>
      <c r="SAQ181" s="75"/>
      <c r="SAR181" s="13"/>
      <c r="SAS181" s="56"/>
      <c r="SAT181" s="74" t="s">
        <v>63</v>
      </c>
      <c r="SAU181" s="75"/>
      <c r="SAV181" s="13"/>
      <c r="SAW181" s="56"/>
      <c r="SAX181" s="74" t="s">
        <v>63</v>
      </c>
      <c r="SAY181" s="75"/>
      <c r="SAZ181" s="13"/>
      <c r="SBA181" s="56"/>
      <c r="SBB181" s="74" t="s">
        <v>63</v>
      </c>
      <c r="SBC181" s="75"/>
      <c r="SBD181" s="13"/>
      <c r="SBE181" s="56"/>
      <c r="SBF181" s="74" t="s">
        <v>63</v>
      </c>
      <c r="SBG181" s="75"/>
      <c r="SBH181" s="13"/>
      <c r="SBI181" s="56"/>
      <c r="SBJ181" s="74" t="s">
        <v>63</v>
      </c>
      <c r="SBK181" s="75"/>
      <c r="SBL181" s="13"/>
      <c r="SBM181" s="56"/>
      <c r="SBN181" s="74" t="s">
        <v>63</v>
      </c>
      <c r="SBO181" s="75"/>
      <c r="SBP181" s="13"/>
      <c r="SBQ181" s="56"/>
      <c r="SBR181" s="74" t="s">
        <v>63</v>
      </c>
      <c r="SBS181" s="75"/>
      <c r="SBT181" s="13"/>
      <c r="SBU181" s="56"/>
      <c r="SBV181" s="74" t="s">
        <v>63</v>
      </c>
      <c r="SBW181" s="75"/>
      <c r="SBX181" s="13"/>
      <c r="SBY181" s="56"/>
      <c r="SBZ181" s="74" t="s">
        <v>63</v>
      </c>
      <c r="SCA181" s="75"/>
      <c r="SCB181" s="13"/>
      <c r="SCC181" s="56"/>
      <c r="SCD181" s="74" t="s">
        <v>63</v>
      </c>
      <c r="SCE181" s="75"/>
      <c r="SCF181" s="13"/>
      <c r="SCG181" s="56"/>
      <c r="SCH181" s="74" t="s">
        <v>63</v>
      </c>
      <c r="SCI181" s="75"/>
      <c r="SCJ181" s="13"/>
      <c r="SCK181" s="56"/>
      <c r="SCL181" s="74" t="s">
        <v>63</v>
      </c>
      <c r="SCM181" s="75"/>
      <c r="SCN181" s="13"/>
      <c r="SCO181" s="56"/>
      <c r="SCP181" s="74" t="s">
        <v>63</v>
      </c>
      <c r="SCQ181" s="75"/>
      <c r="SCR181" s="13"/>
      <c r="SCS181" s="56"/>
      <c r="SCT181" s="74" t="s">
        <v>63</v>
      </c>
      <c r="SCU181" s="75"/>
      <c r="SCV181" s="13"/>
      <c r="SCW181" s="56"/>
      <c r="SCX181" s="74" t="s">
        <v>63</v>
      </c>
      <c r="SCY181" s="75"/>
      <c r="SCZ181" s="13"/>
      <c r="SDA181" s="56"/>
      <c r="SDB181" s="74" t="s">
        <v>63</v>
      </c>
      <c r="SDC181" s="75"/>
      <c r="SDD181" s="13"/>
      <c r="SDE181" s="56"/>
      <c r="SDF181" s="74" t="s">
        <v>63</v>
      </c>
      <c r="SDG181" s="75"/>
      <c r="SDH181" s="13"/>
      <c r="SDI181" s="56"/>
      <c r="SDJ181" s="74" t="s">
        <v>63</v>
      </c>
      <c r="SDK181" s="75"/>
      <c r="SDL181" s="13"/>
      <c r="SDM181" s="56"/>
      <c r="SDN181" s="74" t="s">
        <v>63</v>
      </c>
      <c r="SDO181" s="75"/>
      <c r="SDP181" s="13"/>
      <c r="SDQ181" s="56"/>
      <c r="SDR181" s="74" t="s">
        <v>63</v>
      </c>
      <c r="SDS181" s="75"/>
      <c r="SDT181" s="13"/>
      <c r="SDU181" s="56"/>
      <c r="SDV181" s="74" t="s">
        <v>63</v>
      </c>
      <c r="SDW181" s="75"/>
      <c r="SDX181" s="13"/>
      <c r="SDY181" s="56"/>
      <c r="SDZ181" s="74" t="s">
        <v>63</v>
      </c>
      <c r="SEA181" s="75"/>
      <c r="SEB181" s="13"/>
      <c r="SEC181" s="56"/>
      <c r="SED181" s="74" t="s">
        <v>63</v>
      </c>
      <c r="SEE181" s="75"/>
      <c r="SEF181" s="13"/>
      <c r="SEG181" s="56"/>
      <c r="SEH181" s="74" t="s">
        <v>63</v>
      </c>
      <c r="SEI181" s="75"/>
      <c r="SEJ181" s="13"/>
      <c r="SEK181" s="56"/>
      <c r="SEL181" s="74" t="s">
        <v>63</v>
      </c>
      <c r="SEM181" s="75"/>
      <c r="SEN181" s="13"/>
      <c r="SEO181" s="56"/>
      <c r="SEP181" s="74" t="s">
        <v>63</v>
      </c>
      <c r="SEQ181" s="75"/>
      <c r="SER181" s="13"/>
      <c r="SES181" s="56"/>
      <c r="SET181" s="74" t="s">
        <v>63</v>
      </c>
      <c r="SEU181" s="75"/>
      <c r="SEV181" s="13"/>
      <c r="SEW181" s="56"/>
      <c r="SEX181" s="74" t="s">
        <v>63</v>
      </c>
      <c r="SEY181" s="75"/>
      <c r="SEZ181" s="13"/>
      <c r="SFA181" s="56"/>
      <c r="SFB181" s="74" t="s">
        <v>63</v>
      </c>
      <c r="SFC181" s="75"/>
      <c r="SFD181" s="13"/>
      <c r="SFE181" s="56"/>
      <c r="SFF181" s="74" t="s">
        <v>63</v>
      </c>
      <c r="SFG181" s="75"/>
      <c r="SFH181" s="13"/>
      <c r="SFI181" s="56"/>
      <c r="SFJ181" s="74" t="s">
        <v>63</v>
      </c>
      <c r="SFK181" s="75"/>
      <c r="SFL181" s="13"/>
      <c r="SFM181" s="56"/>
      <c r="SFN181" s="74" t="s">
        <v>63</v>
      </c>
      <c r="SFO181" s="75"/>
      <c r="SFP181" s="13"/>
      <c r="SFQ181" s="56"/>
      <c r="SFR181" s="74" t="s">
        <v>63</v>
      </c>
      <c r="SFS181" s="75"/>
      <c r="SFT181" s="13"/>
      <c r="SFU181" s="56"/>
      <c r="SFV181" s="74" t="s">
        <v>63</v>
      </c>
      <c r="SFW181" s="75"/>
      <c r="SFX181" s="13"/>
      <c r="SFY181" s="56"/>
      <c r="SFZ181" s="74" t="s">
        <v>63</v>
      </c>
      <c r="SGA181" s="75"/>
      <c r="SGB181" s="13"/>
      <c r="SGC181" s="56"/>
      <c r="SGD181" s="74" t="s">
        <v>63</v>
      </c>
      <c r="SGE181" s="75"/>
      <c r="SGF181" s="13"/>
      <c r="SGG181" s="56"/>
      <c r="SGH181" s="74" t="s">
        <v>63</v>
      </c>
      <c r="SGI181" s="75"/>
      <c r="SGJ181" s="13"/>
      <c r="SGK181" s="56"/>
      <c r="SGL181" s="74" t="s">
        <v>63</v>
      </c>
      <c r="SGM181" s="75"/>
      <c r="SGN181" s="13"/>
      <c r="SGO181" s="56"/>
      <c r="SGP181" s="74" t="s">
        <v>63</v>
      </c>
      <c r="SGQ181" s="75"/>
      <c r="SGR181" s="13"/>
      <c r="SGS181" s="56"/>
      <c r="SGT181" s="74" t="s">
        <v>63</v>
      </c>
      <c r="SGU181" s="75"/>
      <c r="SGV181" s="13"/>
      <c r="SGW181" s="56"/>
      <c r="SGX181" s="74" t="s">
        <v>63</v>
      </c>
      <c r="SGY181" s="75"/>
      <c r="SGZ181" s="13"/>
      <c r="SHA181" s="56"/>
      <c r="SHB181" s="74" t="s">
        <v>63</v>
      </c>
      <c r="SHC181" s="75"/>
      <c r="SHD181" s="13"/>
      <c r="SHE181" s="56"/>
      <c r="SHF181" s="74" t="s">
        <v>63</v>
      </c>
      <c r="SHG181" s="75"/>
      <c r="SHH181" s="13"/>
      <c r="SHI181" s="56"/>
      <c r="SHJ181" s="74" t="s">
        <v>63</v>
      </c>
      <c r="SHK181" s="75"/>
      <c r="SHL181" s="13"/>
      <c r="SHM181" s="56"/>
      <c r="SHN181" s="74" t="s">
        <v>63</v>
      </c>
      <c r="SHO181" s="75"/>
      <c r="SHP181" s="13"/>
      <c r="SHQ181" s="56"/>
      <c r="SHR181" s="74" t="s">
        <v>63</v>
      </c>
      <c r="SHS181" s="75"/>
      <c r="SHT181" s="13"/>
      <c r="SHU181" s="56"/>
      <c r="SHV181" s="74" t="s">
        <v>63</v>
      </c>
      <c r="SHW181" s="75"/>
      <c r="SHX181" s="13"/>
      <c r="SHY181" s="56"/>
      <c r="SHZ181" s="74" t="s">
        <v>63</v>
      </c>
      <c r="SIA181" s="75"/>
      <c r="SIB181" s="13"/>
      <c r="SIC181" s="56"/>
      <c r="SID181" s="74" t="s">
        <v>63</v>
      </c>
      <c r="SIE181" s="75"/>
      <c r="SIF181" s="13"/>
      <c r="SIG181" s="56"/>
      <c r="SIH181" s="74" t="s">
        <v>63</v>
      </c>
      <c r="SII181" s="75"/>
      <c r="SIJ181" s="13"/>
      <c r="SIK181" s="56"/>
      <c r="SIL181" s="74" t="s">
        <v>63</v>
      </c>
      <c r="SIM181" s="75"/>
      <c r="SIN181" s="13"/>
      <c r="SIO181" s="56"/>
      <c r="SIP181" s="74" t="s">
        <v>63</v>
      </c>
      <c r="SIQ181" s="75"/>
      <c r="SIR181" s="13"/>
      <c r="SIS181" s="56"/>
      <c r="SIT181" s="74" t="s">
        <v>63</v>
      </c>
      <c r="SIU181" s="75"/>
      <c r="SIV181" s="13"/>
      <c r="SIW181" s="56"/>
      <c r="SIX181" s="74" t="s">
        <v>63</v>
      </c>
      <c r="SIY181" s="75"/>
      <c r="SIZ181" s="13"/>
      <c r="SJA181" s="56"/>
      <c r="SJB181" s="74" t="s">
        <v>63</v>
      </c>
      <c r="SJC181" s="75"/>
      <c r="SJD181" s="13"/>
      <c r="SJE181" s="56"/>
      <c r="SJF181" s="74" t="s">
        <v>63</v>
      </c>
      <c r="SJG181" s="75"/>
      <c r="SJH181" s="13"/>
      <c r="SJI181" s="56"/>
      <c r="SJJ181" s="74" t="s">
        <v>63</v>
      </c>
      <c r="SJK181" s="75"/>
      <c r="SJL181" s="13"/>
      <c r="SJM181" s="56"/>
      <c r="SJN181" s="74" t="s">
        <v>63</v>
      </c>
      <c r="SJO181" s="75"/>
      <c r="SJP181" s="13"/>
      <c r="SJQ181" s="56"/>
      <c r="SJR181" s="74" t="s">
        <v>63</v>
      </c>
      <c r="SJS181" s="75"/>
      <c r="SJT181" s="13"/>
      <c r="SJU181" s="56"/>
      <c r="SJV181" s="74" t="s">
        <v>63</v>
      </c>
      <c r="SJW181" s="75"/>
      <c r="SJX181" s="13"/>
      <c r="SJY181" s="56"/>
      <c r="SJZ181" s="74" t="s">
        <v>63</v>
      </c>
      <c r="SKA181" s="75"/>
      <c r="SKB181" s="13"/>
      <c r="SKC181" s="56"/>
      <c r="SKD181" s="74" t="s">
        <v>63</v>
      </c>
      <c r="SKE181" s="75"/>
      <c r="SKF181" s="13"/>
      <c r="SKG181" s="56"/>
      <c r="SKH181" s="74" t="s">
        <v>63</v>
      </c>
      <c r="SKI181" s="75"/>
      <c r="SKJ181" s="13"/>
      <c r="SKK181" s="56"/>
      <c r="SKL181" s="74" t="s">
        <v>63</v>
      </c>
      <c r="SKM181" s="75"/>
      <c r="SKN181" s="13"/>
      <c r="SKO181" s="56"/>
      <c r="SKP181" s="74" t="s">
        <v>63</v>
      </c>
      <c r="SKQ181" s="75"/>
      <c r="SKR181" s="13"/>
      <c r="SKS181" s="56"/>
      <c r="SKT181" s="74" t="s">
        <v>63</v>
      </c>
      <c r="SKU181" s="75"/>
      <c r="SKV181" s="13"/>
      <c r="SKW181" s="56"/>
      <c r="SKX181" s="74" t="s">
        <v>63</v>
      </c>
      <c r="SKY181" s="75"/>
      <c r="SKZ181" s="13"/>
      <c r="SLA181" s="56"/>
      <c r="SLB181" s="74" t="s">
        <v>63</v>
      </c>
      <c r="SLC181" s="75"/>
      <c r="SLD181" s="13"/>
      <c r="SLE181" s="56"/>
      <c r="SLF181" s="74" t="s">
        <v>63</v>
      </c>
      <c r="SLG181" s="75"/>
      <c r="SLH181" s="13"/>
      <c r="SLI181" s="56"/>
      <c r="SLJ181" s="74" t="s">
        <v>63</v>
      </c>
      <c r="SLK181" s="75"/>
      <c r="SLL181" s="13"/>
      <c r="SLM181" s="56"/>
      <c r="SLN181" s="74" t="s">
        <v>63</v>
      </c>
      <c r="SLO181" s="75"/>
      <c r="SLP181" s="13"/>
      <c r="SLQ181" s="56"/>
      <c r="SLR181" s="74" t="s">
        <v>63</v>
      </c>
      <c r="SLS181" s="75"/>
      <c r="SLT181" s="13"/>
      <c r="SLU181" s="56"/>
      <c r="SLV181" s="74" t="s">
        <v>63</v>
      </c>
      <c r="SLW181" s="75"/>
      <c r="SLX181" s="13"/>
      <c r="SLY181" s="56"/>
      <c r="SLZ181" s="74" t="s">
        <v>63</v>
      </c>
      <c r="SMA181" s="75"/>
      <c r="SMB181" s="13"/>
      <c r="SMC181" s="56"/>
      <c r="SMD181" s="74" t="s">
        <v>63</v>
      </c>
      <c r="SME181" s="75"/>
      <c r="SMF181" s="13"/>
      <c r="SMG181" s="56"/>
      <c r="SMH181" s="74" t="s">
        <v>63</v>
      </c>
      <c r="SMI181" s="75"/>
      <c r="SMJ181" s="13"/>
      <c r="SMK181" s="56"/>
      <c r="SML181" s="74" t="s">
        <v>63</v>
      </c>
      <c r="SMM181" s="75"/>
      <c r="SMN181" s="13"/>
      <c r="SMO181" s="56"/>
      <c r="SMP181" s="74" t="s">
        <v>63</v>
      </c>
      <c r="SMQ181" s="75"/>
      <c r="SMR181" s="13"/>
      <c r="SMS181" s="56"/>
      <c r="SMT181" s="74" t="s">
        <v>63</v>
      </c>
      <c r="SMU181" s="75"/>
      <c r="SMV181" s="13"/>
      <c r="SMW181" s="56"/>
      <c r="SMX181" s="74" t="s">
        <v>63</v>
      </c>
      <c r="SMY181" s="75"/>
      <c r="SMZ181" s="13"/>
      <c r="SNA181" s="56"/>
      <c r="SNB181" s="74" t="s">
        <v>63</v>
      </c>
      <c r="SNC181" s="75"/>
      <c r="SND181" s="13"/>
      <c r="SNE181" s="56"/>
      <c r="SNF181" s="74" t="s">
        <v>63</v>
      </c>
      <c r="SNG181" s="75"/>
      <c r="SNH181" s="13"/>
      <c r="SNI181" s="56"/>
      <c r="SNJ181" s="74" t="s">
        <v>63</v>
      </c>
      <c r="SNK181" s="75"/>
      <c r="SNL181" s="13"/>
      <c r="SNM181" s="56"/>
      <c r="SNN181" s="74" t="s">
        <v>63</v>
      </c>
      <c r="SNO181" s="75"/>
      <c r="SNP181" s="13"/>
      <c r="SNQ181" s="56"/>
      <c r="SNR181" s="74" t="s">
        <v>63</v>
      </c>
      <c r="SNS181" s="75"/>
      <c r="SNT181" s="13"/>
      <c r="SNU181" s="56"/>
      <c r="SNV181" s="74" t="s">
        <v>63</v>
      </c>
      <c r="SNW181" s="75"/>
      <c r="SNX181" s="13"/>
      <c r="SNY181" s="56"/>
      <c r="SNZ181" s="74" t="s">
        <v>63</v>
      </c>
      <c r="SOA181" s="75"/>
      <c r="SOB181" s="13"/>
      <c r="SOC181" s="56"/>
      <c r="SOD181" s="74" t="s">
        <v>63</v>
      </c>
      <c r="SOE181" s="75"/>
      <c r="SOF181" s="13"/>
      <c r="SOG181" s="56"/>
      <c r="SOH181" s="74" t="s">
        <v>63</v>
      </c>
      <c r="SOI181" s="75"/>
      <c r="SOJ181" s="13"/>
      <c r="SOK181" s="56"/>
      <c r="SOL181" s="74" t="s">
        <v>63</v>
      </c>
      <c r="SOM181" s="75"/>
      <c r="SON181" s="13"/>
      <c r="SOO181" s="56"/>
      <c r="SOP181" s="74" t="s">
        <v>63</v>
      </c>
      <c r="SOQ181" s="75"/>
      <c r="SOR181" s="13"/>
      <c r="SOS181" s="56"/>
      <c r="SOT181" s="74" t="s">
        <v>63</v>
      </c>
      <c r="SOU181" s="75"/>
      <c r="SOV181" s="13"/>
      <c r="SOW181" s="56"/>
      <c r="SOX181" s="74" t="s">
        <v>63</v>
      </c>
      <c r="SOY181" s="75"/>
      <c r="SOZ181" s="13"/>
      <c r="SPA181" s="56"/>
      <c r="SPB181" s="74" t="s">
        <v>63</v>
      </c>
      <c r="SPC181" s="75"/>
      <c r="SPD181" s="13"/>
      <c r="SPE181" s="56"/>
      <c r="SPF181" s="74" t="s">
        <v>63</v>
      </c>
      <c r="SPG181" s="75"/>
      <c r="SPH181" s="13"/>
      <c r="SPI181" s="56"/>
      <c r="SPJ181" s="74" t="s">
        <v>63</v>
      </c>
      <c r="SPK181" s="75"/>
      <c r="SPL181" s="13"/>
      <c r="SPM181" s="56"/>
      <c r="SPN181" s="74" t="s">
        <v>63</v>
      </c>
      <c r="SPO181" s="75"/>
      <c r="SPP181" s="13"/>
      <c r="SPQ181" s="56"/>
      <c r="SPR181" s="74" t="s">
        <v>63</v>
      </c>
      <c r="SPS181" s="75"/>
      <c r="SPT181" s="13"/>
      <c r="SPU181" s="56"/>
      <c r="SPV181" s="74" t="s">
        <v>63</v>
      </c>
      <c r="SPW181" s="75"/>
      <c r="SPX181" s="13"/>
      <c r="SPY181" s="56"/>
      <c r="SPZ181" s="74" t="s">
        <v>63</v>
      </c>
      <c r="SQA181" s="75"/>
      <c r="SQB181" s="13"/>
      <c r="SQC181" s="56"/>
      <c r="SQD181" s="74" t="s">
        <v>63</v>
      </c>
      <c r="SQE181" s="75"/>
      <c r="SQF181" s="13"/>
      <c r="SQG181" s="56"/>
      <c r="SQH181" s="74" t="s">
        <v>63</v>
      </c>
      <c r="SQI181" s="75"/>
      <c r="SQJ181" s="13"/>
      <c r="SQK181" s="56"/>
      <c r="SQL181" s="74" t="s">
        <v>63</v>
      </c>
      <c r="SQM181" s="75"/>
      <c r="SQN181" s="13"/>
      <c r="SQO181" s="56"/>
      <c r="SQP181" s="74" t="s">
        <v>63</v>
      </c>
      <c r="SQQ181" s="75"/>
      <c r="SQR181" s="13"/>
      <c r="SQS181" s="56"/>
      <c r="SQT181" s="74" t="s">
        <v>63</v>
      </c>
      <c r="SQU181" s="75"/>
      <c r="SQV181" s="13"/>
      <c r="SQW181" s="56"/>
      <c r="SQX181" s="74" t="s">
        <v>63</v>
      </c>
      <c r="SQY181" s="75"/>
      <c r="SQZ181" s="13"/>
      <c r="SRA181" s="56"/>
      <c r="SRB181" s="74" t="s">
        <v>63</v>
      </c>
      <c r="SRC181" s="75"/>
      <c r="SRD181" s="13"/>
      <c r="SRE181" s="56"/>
      <c r="SRF181" s="74" t="s">
        <v>63</v>
      </c>
      <c r="SRG181" s="75"/>
      <c r="SRH181" s="13"/>
      <c r="SRI181" s="56"/>
      <c r="SRJ181" s="74" t="s">
        <v>63</v>
      </c>
      <c r="SRK181" s="75"/>
      <c r="SRL181" s="13"/>
      <c r="SRM181" s="56"/>
      <c r="SRN181" s="74" t="s">
        <v>63</v>
      </c>
      <c r="SRO181" s="75"/>
      <c r="SRP181" s="13"/>
      <c r="SRQ181" s="56"/>
      <c r="SRR181" s="74" t="s">
        <v>63</v>
      </c>
      <c r="SRS181" s="75"/>
      <c r="SRT181" s="13"/>
      <c r="SRU181" s="56"/>
      <c r="SRV181" s="74" t="s">
        <v>63</v>
      </c>
      <c r="SRW181" s="75"/>
      <c r="SRX181" s="13"/>
      <c r="SRY181" s="56"/>
      <c r="SRZ181" s="74" t="s">
        <v>63</v>
      </c>
      <c r="SSA181" s="75"/>
      <c r="SSB181" s="13"/>
      <c r="SSC181" s="56"/>
      <c r="SSD181" s="74" t="s">
        <v>63</v>
      </c>
      <c r="SSE181" s="75"/>
      <c r="SSF181" s="13"/>
      <c r="SSG181" s="56"/>
      <c r="SSH181" s="74" t="s">
        <v>63</v>
      </c>
      <c r="SSI181" s="75"/>
      <c r="SSJ181" s="13"/>
      <c r="SSK181" s="56"/>
      <c r="SSL181" s="74" t="s">
        <v>63</v>
      </c>
      <c r="SSM181" s="75"/>
      <c r="SSN181" s="13"/>
      <c r="SSO181" s="56"/>
      <c r="SSP181" s="74" t="s">
        <v>63</v>
      </c>
      <c r="SSQ181" s="75"/>
      <c r="SSR181" s="13"/>
      <c r="SSS181" s="56"/>
      <c r="SST181" s="74" t="s">
        <v>63</v>
      </c>
      <c r="SSU181" s="75"/>
      <c r="SSV181" s="13"/>
      <c r="SSW181" s="56"/>
      <c r="SSX181" s="74" t="s">
        <v>63</v>
      </c>
      <c r="SSY181" s="75"/>
      <c r="SSZ181" s="13"/>
      <c r="STA181" s="56"/>
      <c r="STB181" s="74" t="s">
        <v>63</v>
      </c>
      <c r="STC181" s="75"/>
      <c r="STD181" s="13"/>
      <c r="STE181" s="56"/>
      <c r="STF181" s="74" t="s">
        <v>63</v>
      </c>
      <c r="STG181" s="75"/>
      <c r="STH181" s="13"/>
      <c r="STI181" s="56"/>
      <c r="STJ181" s="74" t="s">
        <v>63</v>
      </c>
      <c r="STK181" s="75"/>
      <c r="STL181" s="13"/>
      <c r="STM181" s="56"/>
      <c r="STN181" s="74" t="s">
        <v>63</v>
      </c>
      <c r="STO181" s="75"/>
      <c r="STP181" s="13"/>
      <c r="STQ181" s="56"/>
      <c r="STR181" s="74" t="s">
        <v>63</v>
      </c>
      <c r="STS181" s="75"/>
      <c r="STT181" s="13"/>
      <c r="STU181" s="56"/>
      <c r="STV181" s="74" t="s">
        <v>63</v>
      </c>
      <c r="STW181" s="75"/>
      <c r="STX181" s="13"/>
      <c r="STY181" s="56"/>
      <c r="STZ181" s="74" t="s">
        <v>63</v>
      </c>
      <c r="SUA181" s="75"/>
      <c r="SUB181" s="13"/>
      <c r="SUC181" s="56"/>
      <c r="SUD181" s="74" t="s">
        <v>63</v>
      </c>
      <c r="SUE181" s="75"/>
      <c r="SUF181" s="13"/>
      <c r="SUG181" s="56"/>
      <c r="SUH181" s="74" t="s">
        <v>63</v>
      </c>
      <c r="SUI181" s="75"/>
      <c r="SUJ181" s="13"/>
      <c r="SUK181" s="56"/>
      <c r="SUL181" s="74" t="s">
        <v>63</v>
      </c>
      <c r="SUM181" s="75"/>
      <c r="SUN181" s="13"/>
      <c r="SUO181" s="56"/>
      <c r="SUP181" s="74" t="s">
        <v>63</v>
      </c>
      <c r="SUQ181" s="75"/>
      <c r="SUR181" s="13"/>
      <c r="SUS181" s="56"/>
      <c r="SUT181" s="74" t="s">
        <v>63</v>
      </c>
      <c r="SUU181" s="75"/>
      <c r="SUV181" s="13"/>
      <c r="SUW181" s="56"/>
      <c r="SUX181" s="74" t="s">
        <v>63</v>
      </c>
      <c r="SUY181" s="75"/>
      <c r="SUZ181" s="13"/>
      <c r="SVA181" s="56"/>
      <c r="SVB181" s="74" t="s">
        <v>63</v>
      </c>
      <c r="SVC181" s="75"/>
      <c r="SVD181" s="13"/>
      <c r="SVE181" s="56"/>
      <c r="SVF181" s="74" t="s">
        <v>63</v>
      </c>
      <c r="SVG181" s="75"/>
      <c r="SVH181" s="13"/>
      <c r="SVI181" s="56"/>
      <c r="SVJ181" s="74" t="s">
        <v>63</v>
      </c>
      <c r="SVK181" s="75"/>
      <c r="SVL181" s="13"/>
      <c r="SVM181" s="56"/>
      <c r="SVN181" s="74" t="s">
        <v>63</v>
      </c>
      <c r="SVO181" s="75"/>
      <c r="SVP181" s="13"/>
      <c r="SVQ181" s="56"/>
      <c r="SVR181" s="74" t="s">
        <v>63</v>
      </c>
      <c r="SVS181" s="75"/>
      <c r="SVT181" s="13"/>
      <c r="SVU181" s="56"/>
      <c r="SVV181" s="74" t="s">
        <v>63</v>
      </c>
      <c r="SVW181" s="75"/>
      <c r="SVX181" s="13"/>
      <c r="SVY181" s="56"/>
      <c r="SVZ181" s="74" t="s">
        <v>63</v>
      </c>
      <c r="SWA181" s="75"/>
      <c r="SWB181" s="13"/>
      <c r="SWC181" s="56"/>
      <c r="SWD181" s="74" t="s">
        <v>63</v>
      </c>
      <c r="SWE181" s="75"/>
      <c r="SWF181" s="13"/>
      <c r="SWG181" s="56"/>
      <c r="SWH181" s="74" t="s">
        <v>63</v>
      </c>
      <c r="SWI181" s="75"/>
      <c r="SWJ181" s="13"/>
      <c r="SWK181" s="56"/>
      <c r="SWL181" s="74" t="s">
        <v>63</v>
      </c>
      <c r="SWM181" s="75"/>
      <c r="SWN181" s="13"/>
      <c r="SWO181" s="56"/>
      <c r="SWP181" s="74" t="s">
        <v>63</v>
      </c>
      <c r="SWQ181" s="75"/>
      <c r="SWR181" s="13"/>
      <c r="SWS181" s="56"/>
      <c r="SWT181" s="74" t="s">
        <v>63</v>
      </c>
      <c r="SWU181" s="75"/>
      <c r="SWV181" s="13"/>
      <c r="SWW181" s="56"/>
      <c r="SWX181" s="74" t="s">
        <v>63</v>
      </c>
      <c r="SWY181" s="75"/>
      <c r="SWZ181" s="13"/>
      <c r="SXA181" s="56"/>
      <c r="SXB181" s="74" t="s">
        <v>63</v>
      </c>
      <c r="SXC181" s="75"/>
      <c r="SXD181" s="13"/>
      <c r="SXE181" s="56"/>
      <c r="SXF181" s="74" t="s">
        <v>63</v>
      </c>
      <c r="SXG181" s="75"/>
      <c r="SXH181" s="13"/>
      <c r="SXI181" s="56"/>
      <c r="SXJ181" s="74" t="s">
        <v>63</v>
      </c>
      <c r="SXK181" s="75"/>
      <c r="SXL181" s="13"/>
      <c r="SXM181" s="56"/>
      <c r="SXN181" s="74" t="s">
        <v>63</v>
      </c>
      <c r="SXO181" s="75"/>
      <c r="SXP181" s="13"/>
      <c r="SXQ181" s="56"/>
      <c r="SXR181" s="74" t="s">
        <v>63</v>
      </c>
      <c r="SXS181" s="75"/>
      <c r="SXT181" s="13"/>
      <c r="SXU181" s="56"/>
      <c r="SXV181" s="74" t="s">
        <v>63</v>
      </c>
      <c r="SXW181" s="75"/>
      <c r="SXX181" s="13"/>
      <c r="SXY181" s="56"/>
      <c r="SXZ181" s="74" t="s">
        <v>63</v>
      </c>
      <c r="SYA181" s="75"/>
      <c r="SYB181" s="13"/>
      <c r="SYC181" s="56"/>
      <c r="SYD181" s="74" t="s">
        <v>63</v>
      </c>
      <c r="SYE181" s="75"/>
      <c r="SYF181" s="13"/>
      <c r="SYG181" s="56"/>
      <c r="SYH181" s="74" t="s">
        <v>63</v>
      </c>
      <c r="SYI181" s="75"/>
      <c r="SYJ181" s="13"/>
      <c r="SYK181" s="56"/>
      <c r="SYL181" s="74" t="s">
        <v>63</v>
      </c>
      <c r="SYM181" s="75"/>
      <c r="SYN181" s="13"/>
      <c r="SYO181" s="56"/>
      <c r="SYP181" s="74" t="s">
        <v>63</v>
      </c>
      <c r="SYQ181" s="75"/>
      <c r="SYR181" s="13"/>
      <c r="SYS181" s="56"/>
      <c r="SYT181" s="74" t="s">
        <v>63</v>
      </c>
      <c r="SYU181" s="75"/>
      <c r="SYV181" s="13"/>
      <c r="SYW181" s="56"/>
      <c r="SYX181" s="74" t="s">
        <v>63</v>
      </c>
      <c r="SYY181" s="75"/>
      <c r="SYZ181" s="13"/>
      <c r="SZA181" s="56"/>
      <c r="SZB181" s="74" t="s">
        <v>63</v>
      </c>
      <c r="SZC181" s="75"/>
      <c r="SZD181" s="13"/>
      <c r="SZE181" s="56"/>
      <c r="SZF181" s="74" t="s">
        <v>63</v>
      </c>
      <c r="SZG181" s="75"/>
      <c r="SZH181" s="13"/>
      <c r="SZI181" s="56"/>
      <c r="SZJ181" s="74" t="s">
        <v>63</v>
      </c>
      <c r="SZK181" s="75"/>
      <c r="SZL181" s="13"/>
      <c r="SZM181" s="56"/>
      <c r="SZN181" s="74" t="s">
        <v>63</v>
      </c>
      <c r="SZO181" s="75"/>
      <c r="SZP181" s="13"/>
      <c r="SZQ181" s="56"/>
      <c r="SZR181" s="74" t="s">
        <v>63</v>
      </c>
      <c r="SZS181" s="75"/>
      <c r="SZT181" s="13"/>
      <c r="SZU181" s="56"/>
      <c r="SZV181" s="74" t="s">
        <v>63</v>
      </c>
      <c r="SZW181" s="75"/>
      <c r="SZX181" s="13"/>
      <c r="SZY181" s="56"/>
      <c r="SZZ181" s="74" t="s">
        <v>63</v>
      </c>
      <c r="TAA181" s="75"/>
      <c r="TAB181" s="13"/>
      <c r="TAC181" s="56"/>
      <c r="TAD181" s="74" t="s">
        <v>63</v>
      </c>
      <c r="TAE181" s="75"/>
      <c r="TAF181" s="13"/>
      <c r="TAG181" s="56"/>
      <c r="TAH181" s="74" t="s">
        <v>63</v>
      </c>
      <c r="TAI181" s="75"/>
      <c r="TAJ181" s="13"/>
      <c r="TAK181" s="56"/>
      <c r="TAL181" s="74" t="s">
        <v>63</v>
      </c>
      <c r="TAM181" s="75"/>
      <c r="TAN181" s="13"/>
      <c r="TAO181" s="56"/>
      <c r="TAP181" s="74" t="s">
        <v>63</v>
      </c>
      <c r="TAQ181" s="75"/>
      <c r="TAR181" s="13"/>
      <c r="TAS181" s="56"/>
      <c r="TAT181" s="74" t="s">
        <v>63</v>
      </c>
      <c r="TAU181" s="75"/>
      <c r="TAV181" s="13"/>
      <c r="TAW181" s="56"/>
      <c r="TAX181" s="74" t="s">
        <v>63</v>
      </c>
      <c r="TAY181" s="75"/>
      <c r="TAZ181" s="13"/>
      <c r="TBA181" s="56"/>
      <c r="TBB181" s="74" t="s">
        <v>63</v>
      </c>
      <c r="TBC181" s="75"/>
      <c r="TBD181" s="13"/>
      <c r="TBE181" s="56"/>
      <c r="TBF181" s="74" t="s">
        <v>63</v>
      </c>
      <c r="TBG181" s="75"/>
      <c r="TBH181" s="13"/>
      <c r="TBI181" s="56"/>
      <c r="TBJ181" s="74" t="s">
        <v>63</v>
      </c>
      <c r="TBK181" s="75"/>
      <c r="TBL181" s="13"/>
      <c r="TBM181" s="56"/>
      <c r="TBN181" s="74" t="s">
        <v>63</v>
      </c>
      <c r="TBO181" s="75"/>
      <c r="TBP181" s="13"/>
      <c r="TBQ181" s="56"/>
      <c r="TBR181" s="74" t="s">
        <v>63</v>
      </c>
      <c r="TBS181" s="75"/>
      <c r="TBT181" s="13"/>
      <c r="TBU181" s="56"/>
      <c r="TBV181" s="74" t="s">
        <v>63</v>
      </c>
      <c r="TBW181" s="75"/>
      <c r="TBX181" s="13"/>
      <c r="TBY181" s="56"/>
      <c r="TBZ181" s="74" t="s">
        <v>63</v>
      </c>
      <c r="TCA181" s="75"/>
      <c r="TCB181" s="13"/>
      <c r="TCC181" s="56"/>
      <c r="TCD181" s="74" t="s">
        <v>63</v>
      </c>
      <c r="TCE181" s="75"/>
      <c r="TCF181" s="13"/>
      <c r="TCG181" s="56"/>
      <c r="TCH181" s="74" t="s">
        <v>63</v>
      </c>
      <c r="TCI181" s="75"/>
      <c r="TCJ181" s="13"/>
      <c r="TCK181" s="56"/>
      <c r="TCL181" s="74" t="s">
        <v>63</v>
      </c>
      <c r="TCM181" s="75"/>
      <c r="TCN181" s="13"/>
      <c r="TCO181" s="56"/>
      <c r="TCP181" s="74" t="s">
        <v>63</v>
      </c>
      <c r="TCQ181" s="75"/>
      <c r="TCR181" s="13"/>
      <c r="TCS181" s="56"/>
      <c r="TCT181" s="74" t="s">
        <v>63</v>
      </c>
      <c r="TCU181" s="75"/>
      <c r="TCV181" s="13"/>
      <c r="TCW181" s="56"/>
      <c r="TCX181" s="74" t="s">
        <v>63</v>
      </c>
      <c r="TCY181" s="75"/>
      <c r="TCZ181" s="13"/>
      <c r="TDA181" s="56"/>
      <c r="TDB181" s="74" t="s">
        <v>63</v>
      </c>
      <c r="TDC181" s="75"/>
      <c r="TDD181" s="13"/>
      <c r="TDE181" s="56"/>
      <c r="TDF181" s="74" t="s">
        <v>63</v>
      </c>
      <c r="TDG181" s="75"/>
      <c r="TDH181" s="13"/>
      <c r="TDI181" s="56"/>
      <c r="TDJ181" s="74" t="s">
        <v>63</v>
      </c>
      <c r="TDK181" s="75"/>
      <c r="TDL181" s="13"/>
      <c r="TDM181" s="56"/>
      <c r="TDN181" s="74" t="s">
        <v>63</v>
      </c>
      <c r="TDO181" s="75"/>
      <c r="TDP181" s="13"/>
      <c r="TDQ181" s="56"/>
      <c r="TDR181" s="74" t="s">
        <v>63</v>
      </c>
      <c r="TDS181" s="75"/>
      <c r="TDT181" s="13"/>
      <c r="TDU181" s="56"/>
      <c r="TDV181" s="74" t="s">
        <v>63</v>
      </c>
      <c r="TDW181" s="75"/>
      <c r="TDX181" s="13"/>
      <c r="TDY181" s="56"/>
      <c r="TDZ181" s="74" t="s">
        <v>63</v>
      </c>
      <c r="TEA181" s="75"/>
      <c r="TEB181" s="13"/>
      <c r="TEC181" s="56"/>
      <c r="TED181" s="74" t="s">
        <v>63</v>
      </c>
      <c r="TEE181" s="75"/>
      <c r="TEF181" s="13"/>
      <c r="TEG181" s="56"/>
      <c r="TEH181" s="74" t="s">
        <v>63</v>
      </c>
      <c r="TEI181" s="75"/>
      <c r="TEJ181" s="13"/>
      <c r="TEK181" s="56"/>
      <c r="TEL181" s="74" t="s">
        <v>63</v>
      </c>
      <c r="TEM181" s="75"/>
      <c r="TEN181" s="13"/>
      <c r="TEO181" s="56"/>
      <c r="TEP181" s="74" t="s">
        <v>63</v>
      </c>
      <c r="TEQ181" s="75"/>
      <c r="TER181" s="13"/>
      <c r="TES181" s="56"/>
      <c r="TET181" s="74" t="s">
        <v>63</v>
      </c>
      <c r="TEU181" s="75"/>
      <c r="TEV181" s="13"/>
      <c r="TEW181" s="56"/>
      <c r="TEX181" s="74" t="s">
        <v>63</v>
      </c>
      <c r="TEY181" s="75"/>
      <c r="TEZ181" s="13"/>
      <c r="TFA181" s="56"/>
      <c r="TFB181" s="74" t="s">
        <v>63</v>
      </c>
      <c r="TFC181" s="75"/>
      <c r="TFD181" s="13"/>
      <c r="TFE181" s="56"/>
      <c r="TFF181" s="74" t="s">
        <v>63</v>
      </c>
      <c r="TFG181" s="75"/>
      <c r="TFH181" s="13"/>
      <c r="TFI181" s="56"/>
      <c r="TFJ181" s="74" t="s">
        <v>63</v>
      </c>
      <c r="TFK181" s="75"/>
      <c r="TFL181" s="13"/>
      <c r="TFM181" s="56"/>
      <c r="TFN181" s="74" t="s">
        <v>63</v>
      </c>
      <c r="TFO181" s="75"/>
      <c r="TFP181" s="13"/>
      <c r="TFQ181" s="56"/>
      <c r="TFR181" s="74" t="s">
        <v>63</v>
      </c>
      <c r="TFS181" s="75"/>
      <c r="TFT181" s="13"/>
      <c r="TFU181" s="56"/>
      <c r="TFV181" s="74" t="s">
        <v>63</v>
      </c>
      <c r="TFW181" s="75"/>
      <c r="TFX181" s="13"/>
      <c r="TFY181" s="56"/>
      <c r="TFZ181" s="74" t="s">
        <v>63</v>
      </c>
      <c r="TGA181" s="75"/>
      <c r="TGB181" s="13"/>
      <c r="TGC181" s="56"/>
      <c r="TGD181" s="74" t="s">
        <v>63</v>
      </c>
      <c r="TGE181" s="75"/>
      <c r="TGF181" s="13"/>
      <c r="TGG181" s="56"/>
      <c r="TGH181" s="74" t="s">
        <v>63</v>
      </c>
      <c r="TGI181" s="75"/>
      <c r="TGJ181" s="13"/>
      <c r="TGK181" s="56"/>
      <c r="TGL181" s="74" t="s">
        <v>63</v>
      </c>
      <c r="TGM181" s="75"/>
      <c r="TGN181" s="13"/>
      <c r="TGO181" s="56"/>
      <c r="TGP181" s="74" t="s">
        <v>63</v>
      </c>
      <c r="TGQ181" s="75"/>
      <c r="TGR181" s="13"/>
      <c r="TGS181" s="56"/>
      <c r="TGT181" s="74" t="s">
        <v>63</v>
      </c>
      <c r="TGU181" s="75"/>
      <c r="TGV181" s="13"/>
      <c r="TGW181" s="56"/>
      <c r="TGX181" s="74" t="s">
        <v>63</v>
      </c>
      <c r="TGY181" s="75"/>
      <c r="TGZ181" s="13"/>
      <c r="THA181" s="56"/>
      <c r="THB181" s="74" t="s">
        <v>63</v>
      </c>
      <c r="THC181" s="75"/>
      <c r="THD181" s="13"/>
      <c r="THE181" s="56"/>
      <c r="THF181" s="74" t="s">
        <v>63</v>
      </c>
      <c r="THG181" s="75"/>
      <c r="THH181" s="13"/>
      <c r="THI181" s="56"/>
      <c r="THJ181" s="74" t="s">
        <v>63</v>
      </c>
      <c r="THK181" s="75"/>
      <c r="THL181" s="13"/>
      <c r="THM181" s="56"/>
      <c r="THN181" s="74" t="s">
        <v>63</v>
      </c>
      <c r="THO181" s="75"/>
      <c r="THP181" s="13"/>
      <c r="THQ181" s="56"/>
      <c r="THR181" s="74" t="s">
        <v>63</v>
      </c>
      <c r="THS181" s="75"/>
      <c r="THT181" s="13"/>
      <c r="THU181" s="56"/>
      <c r="THV181" s="74" t="s">
        <v>63</v>
      </c>
      <c r="THW181" s="75"/>
      <c r="THX181" s="13"/>
      <c r="THY181" s="56"/>
      <c r="THZ181" s="74" t="s">
        <v>63</v>
      </c>
      <c r="TIA181" s="75"/>
      <c r="TIB181" s="13"/>
      <c r="TIC181" s="56"/>
      <c r="TID181" s="74" t="s">
        <v>63</v>
      </c>
      <c r="TIE181" s="75"/>
      <c r="TIF181" s="13"/>
      <c r="TIG181" s="56"/>
      <c r="TIH181" s="74" t="s">
        <v>63</v>
      </c>
      <c r="TII181" s="75"/>
      <c r="TIJ181" s="13"/>
      <c r="TIK181" s="56"/>
      <c r="TIL181" s="74" t="s">
        <v>63</v>
      </c>
      <c r="TIM181" s="75"/>
      <c r="TIN181" s="13"/>
      <c r="TIO181" s="56"/>
      <c r="TIP181" s="74" t="s">
        <v>63</v>
      </c>
      <c r="TIQ181" s="75"/>
      <c r="TIR181" s="13"/>
      <c r="TIS181" s="56"/>
      <c r="TIT181" s="74" t="s">
        <v>63</v>
      </c>
      <c r="TIU181" s="75"/>
      <c r="TIV181" s="13"/>
      <c r="TIW181" s="56"/>
      <c r="TIX181" s="74" t="s">
        <v>63</v>
      </c>
      <c r="TIY181" s="75"/>
      <c r="TIZ181" s="13"/>
      <c r="TJA181" s="56"/>
      <c r="TJB181" s="74" t="s">
        <v>63</v>
      </c>
      <c r="TJC181" s="75"/>
      <c r="TJD181" s="13"/>
      <c r="TJE181" s="56"/>
      <c r="TJF181" s="74" t="s">
        <v>63</v>
      </c>
      <c r="TJG181" s="75"/>
      <c r="TJH181" s="13"/>
      <c r="TJI181" s="56"/>
      <c r="TJJ181" s="74" t="s">
        <v>63</v>
      </c>
      <c r="TJK181" s="75"/>
      <c r="TJL181" s="13"/>
      <c r="TJM181" s="56"/>
      <c r="TJN181" s="74" t="s">
        <v>63</v>
      </c>
      <c r="TJO181" s="75"/>
      <c r="TJP181" s="13"/>
      <c r="TJQ181" s="56"/>
      <c r="TJR181" s="74" t="s">
        <v>63</v>
      </c>
      <c r="TJS181" s="75"/>
      <c r="TJT181" s="13"/>
      <c r="TJU181" s="56"/>
      <c r="TJV181" s="74" t="s">
        <v>63</v>
      </c>
      <c r="TJW181" s="75"/>
      <c r="TJX181" s="13"/>
      <c r="TJY181" s="56"/>
      <c r="TJZ181" s="74" t="s">
        <v>63</v>
      </c>
      <c r="TKA181" s="75"/>
      <c r="TKB181" s="13"/>
      <c r="TKC181" s="56"/>
      <c r="TKD181" s="74" t="s">
        <v>63</v>
      </c>
      <c r="TKE181" s="75"/>
      <c r="TKF181" s="13"/>
      <c r="TKG181" s="56"/>
      <c r="TKH181" s="74" t="s">
        <v>63</v>
      </c>
      <c r="TKI181" s="75"/>
      <c r="TKJ181" s="13"/>
      <c r="TKK181" s="56"/>
      <c r="TKL181" s="74" t="s">
        <v>63</v>
      </c>
      <c r="TKM181" s="75"/>
      <c r="TKN181" s="13"/>
      <c r="TKO181" s="56"/>
      <c r="TKP181" s="74" t="s">
        <v>63</v>
      </c>
      <c r="TKQ181" s="75"/>
      <c r="TKR181" s="13"/>
      <c r="TKS181" s="56"/>
      <c r="TKT181" s="74" t="s">
        <v>63</v>
      </c>
      <c r="TKU181" s="75"/>
      <c r="TKV181" s="13"/>
      <c r="TKW181" s="56"/>
      <c r="TKX181" s="74" t="s">
        <v>63</v>
      </c>
      <c r="TKY181" s="75"/>
      <c r="TKZ181" s="13"/>
      <c r="TLA181" s="56"/>
      <c r="TLB181" s="74" t="s">
        <v>63</v>
      </c>
      <c r="TLC181" s="75"/>
      <c r="TLD181" s="13"/>
      <c r="TLE181" s="56"/>
      <c r="TLF181" s="74" t="s">
        <v>63</v>
      </c>
      <c r="TLG181" s="75"/>
      <c r="TLH181" s="13"/>
      <c r="TLI181" s="56"/>
      <c r="TLJ181" s="74" t="s">
        <v>63</v>
      </c>
      <c r="TLK181" s="75"/>
      <c r="TLL181" s="13"/>
      <c r="TLM181" s="56"/>
      <c r="TLN181" s="74" t="s">
        <v>63</v>
      </c>
      <c r="TLO181" s="75"/>
      <c r="TLP181" s="13"/>
      <c r="TLQ181" s="56"/>
      <c r="TLR181" s="74" t="s">
        <v>63</v>
      </c>
      <c r="TLS181" s="75"/>
      <c r="TLT181" s="13"/>
      <c r="TLU181" s="56"/>
      <c r="TLV181" s="74" t="s">
        <v>63</v>
      </c>
      <c r="TLW181" s="75"/>
      <c r="TLX181" s="13"/>
      <c r="TLY181" s="56"/>
      <c r="TLZ181" s="74" t="s">
        <v>63</v>
      </c>
      <c r="TMA181" s="75"/>
      <c r="TMB181" s="13"/>
      <c r="TMC181" s="56"/>
      <c r="TMD181" s="74" t="s">
        <v>63</v>
      </c>
      <c r="TME181" s="75"/>
      <c r="TMF181" s="13"/>
      <c r="TMG181" s="56"/>
      <c r="TMH181" s="74" t="s">
        <v>63</v>
      </c>
      <c r="TMI181" s="75"/>
      <c r="TMJ181" s="13"/>
      <c r="TMK181" s="56"/>
      <c r="TML181" s="74" t="s">
        <v>63</v>
      </c>
      <c r="TMM181" s="75"/>
      <c r="TMN181" s="13"/>
      <c r="TMO181" s="56"/>
      <c r="TMP181" s="74" t="s">
        <v>63</v>
      </c>
      <c r="TMQ181" s="75"/>
      <c r="TMR181" s="13"/>
      <c r="TMS181" s="56"/>
      <c r="TMT181" s="74" t="s">
        <v>63</v>
      </c>
      <c r="TMU181" s="75"/>
      <c r="TMV181" s="13"/>
      <c r="TMW181" s="56"/>
      <c r="TMX181" s="74" t="s">
        <v>63</v>
      </c>
      <c r="TMY181" s="75"/>
      <c r="TMZ181" s="13"/>
      <c r="TNA181" s="56"/>
      <c r="TNB181" s="74" t="s">
        <v>63</v>
      </c>
      <c r="TNC181" s="75"/>
      <c r="TND181" s="13"/>
      <c r="TNE181" s="56"/>
      <c r="TNF181" s="74" t="s">
        <v>63</v>
      </c>
      <c r="TNG181" s="75"/>
      <c r="TNH181" s="13"/>
      <c r="TNI181" s="56"/>
      <c r="TNJ181" s="74" t="s">
        <v>63</v>
      </c>
      <c r="TNK181" s="75"/>
      <c r="TNL181" s="13"/>
      <c r="TNM181" s="56"/>
      <c r="TNN181" s="74" t="s">
        <v>63</v>
      </c>
      <c r="TNO181" s="75"/>
      <c r="TNP181" s="13"/>
      <c r="TNQ181" s="56"/>
      <c r="TNR181" s="74" t="s">
        <v>63</v>
      </c>
      <c r="TNS181" s="75"/>
      <c r="TNT181" s="13"/>
      <c r="TNU181" s="56"/>
      <c r="TNV181" s="74" t="s">
        <v>63</v>
      </c>
      <c r="TNW181" s="75"/>
      <c r="TNX181" s="13"/>
      <c r="TNY181" s="56"/>
      <c r="TNZ181" s="74" t="s">
        <v>63</v>
      </c>
      <c r="TOA181" s="75"/>
      <c r="TOB181" s="13"/>
      <c r="TOC181" s="56"/>
      <c r="TOD181" s="74" t="s">
        <v>63</v>
      </c>
      <c r="TOE181" s="75"/>
      <c r="TOF181" s="13"/>
      <c r="TOG181" s="56"/>
      <c r="TOH181" s="74" t="s">
        <v>63</v>
      </c>
      <c r="TOI181" s="75"/>
      <c r="TOJ181" s="13"/>
      <c r="TOK181" s="56"/>
      <c r="TOL181" s="74" t="s">
        <v>63</v>
      </c>
      <c r="TOM181" s="75"/>
      <c r="TON181" s="13"/>
      <c r="TOO181" s="56"/>
      <c r="TOP181" s="74" t="s">
        <v>63</v>
      </c>
      <c r="TOQ181" s="75"/>
      <c r="TOR181" s="13"/>
      <c r="TOS181" s="56"/>
      <c r="TOT181" s="74" t="s">
        <v>63</v>
      </c>
      <c r="TOU181" s="75"/>
      <c r="TOV181" s="13"/>
      <c r="TOW181" s="56"/>
      <c r="TOX181" s="74" t="s">
        <v>63</v>
      </c>
      <c r="TOY181" s="75"/>
      <c r="TOZ181" s="13"/>
      <c r="TPA181" s="56"/>
      <c r="TPB181" s="74" t="s">
        <v>63</v>
      </c>
      <c r="TPC181" s="75"/>
      <c r="TPD181" s="13"/>
      <c r="TPE181" s="56"/>
      <c r="TPF181" s="74" t="s">
        <v>63</v>
      </c>
      <c r="TPG181" s="75"/>
      <c r="TPH181" s="13"/>
      <c r="TPI181" s="56"/>
      <c r="TPJ181" s="74" t="s">
        <v>63</v>
      </c>
      <c r="TPK181" s="75"/>
      <c r="TPL181" s="13"/>
      <c r="TPM181" s="56"/>
      <c r="TPN181" s="74" t="s">
        <v>63</v>
      </c>
      <c r="TPO181" s="75"/>
      <c r="TPP181" s="13"/>
      <c r="TPQ181" s="56"/>
      <c r="TPR181" s="74" t="s">
        <v>63</v>
      </c>
      <c r="TPS181" s="75"/>
      <c r="TPT181" s="13"/>
      <c r="TPU181" s="56"/>
      <c r="TPV181" s="74" t="s">
        <v>63</v>
      </c>
      <c r="TPW181" s="75"/>
      <c r="TPX181" s="13"/>
      <c r="TPY181" s="56"/>
      <c r="TPZ181" s="74" t="s">
        <v>63</v>
      </c>
      <c r="TQA181" s="75"/>
      <c r="TQB181" s="13"/>
      <c r="TQC181" s="56"/>
      <c r="TQD181" s="74" t="s">
        <v>63</v>
      </c>
      <c r="TQE181" s="75"/>
      <c r="TQF181" s="13"/>
      <c r="TQG181" s="56"/>
      <c r="TQH181" s="74" t="s">
        <v>63</v>
      </c>
      <c r="TQI181" s="75"/>
      <c r="TQJ181" s="13"/>
      <c r="TQK181" s="56"/>
      <c r="TQL181" s="74" t="s">
        <v>63</v>
      </c>
      <c r="TQM181" s="75"/>
      <c r="TQN181" s="13"/>
      <c r="TQO181" s="56"/>
      <c r="TQP181" s="74" t="s">
        <v>63</v>
      </c>
      <c r="TQQ181" s="75"/>
      <c r="TQR181" s="13"/>
      <c r="TQS181" s="56"/>
      <c r="TQT181" s="74" t="s">
        <v>63</v>
      </c>
      <c r="TQU181" s="75"/>
      <c r="TQV181" s="13"/>
      <c r="TQW181" s="56"/>
      <c r="TQX181" s="74" t="s">
        <v>63</v>
      </c>
      <c r="TQY181" s="75"/>
      <c r="TQZ181" s="13"/>
      <c r="TRA181" s="56"/>
      <c r="TRB181" s="74" t="s">
        <v>63</v>
      </c>
      <c r="TRC181" s="75"/>
      <c r="TRD181" s="13"/>
      <c r="TRE181" s="56"/>
      <c r="TRF181" s="74" t="s">
        <v>63</v>
      </c>
      <c r="TRG181" s="75"/>
      <c r="TRH181" s="13"/>
      <c r="TRI181" s="56"/>
      <c r="TRJ181" s="74" t="s">
        <v>63</v>
      </c>
      <c r="TRK181" s="75"/>
      <c r="TRL181" s="13"/>
      <c r="TRM181" s="56"/>
      <c r="TRN181" s="74" t="s">
        <v>63</v>
      </c>
      <c r="TRO181" s="75"/>
      <c r="TRP181" s="13"/>
      <c r="TRQ181" s="56"/>
      <c r="TRR181" s="74" t="s">
        <v>63</v>
      </c>
      <c r="TRS181" s="75"/>
      <c r="TRT181" s="13"/>
      <c r="TRU181" s="56"/>
      <c r="TRV181" s="74" t="s">
        <v>63</v>
      </c>
      <c r="TRW181" s="75"/>
      <c r="TRX181" s="13"/>
      <c r="TRY181" s="56"/>
      <c r="TRZ181" s="74" t="s">
        <v>63</v>
      </c>
      <c r="TSA181" s="75"/>
      <c r="TSB181" s="13"/>
      <c r="TSC181" s="56"/>
      <c r="TSD181" s="74" t="s">
        <v>63</v>
      </c>
      <c r="TSE181" s="75"/>
      <c r="TSF181" s="13"/>
      <c r="TSG181" s="56"/>
      <c r="TSH181" s="74" t="s">
        <v>63</v>
      </c>
      <c r="TSI181" s="75"/>
      <c r="TSJ181" s="13"/>
      <c r="TSK181" s="56"/>
      <c r="TSL181" s="74" t="s">
        <v>63</v>
      </c>
      <c r="TSM181" s="75"/>
      <c r="TSN181" s="13"/>
      <c r="TSO181" s="56"/>
      <c r="TSP181" s="74" t="s">
        <v>63</v>
      </c>
      <c r="TSQ181" s="75"/>
      <c r="TSR181" s="13"/>
      <c r="TSS181" s="56"/>
      <c r="TST181" s="74" t="s">
        <v>63</v>
      </c>
      <c r="TSU181" s="75"/>
      <c r="TSV181" s="13"/>
      <c r="TSW181" s="56"/>
      <c r="TSX181" s="74" t="s">
        <v>63</v>
      </c>
      <c r="TSY181" s="75"/>
      <c r="TSZ181" s="13"/>
      <c r="TTA181" s="56"/>
      <c r="TTB181" s="74" t="s">
        <v>63</v>
      </c>
      <c r="TTC181" s="75"/>
      <c r="TTD181" s="13"/>
      <c r="TTE181" s="56"/>
      <c r="TTF181" s="74" t="s">
        <v>63</v>
      </c>
      <c r="TTG181" s="75"/>
      <c r="TTH181" s="13"/>
      <c r="TTI181" s="56"/>
      <c r="TTJ181" s="74" t="s">
        <v>63</v>
      </c>
      <c r="TTK181" s="75"/>
      <c r="TTL181" s="13"/>
      <c r="TTM181" s="56"/>
      <c r="TTN181" s="74" t="s">
        <v>63</v>
      </c>
      <c r="TTO181" s="75"/>
      <c r="TTP181" s="13"/>
      <c r="TTQ181" s="56"/>
      <c r="TTR181" s="74" t="s">
        <v>63</v>
      </c>
      <c r="TTS181" s="75"/>
      <c r="TTT181" s="13"/>
      <c r="TTU181" s="56"/>
      <c r="TTV181" s="74" t="s">
        <v>63</v>
      </c>
      <c r="TTW181" s="75"/>
      <c r="TTX181" s="13"/>
      <c r="TTY181" s="56"/>
      <c r="TTZ181" s="74" t="s">
        <v>63</v>
      </c>
      <c r="TUA181" s="75"/>
      <c r="TUB181" s="13"/>
      <c r="TUC181" s="56"/>
      <c r="TUD181" s="74" t="s">
        <v>63</v>
      </c>
      <c r="TUE181" s="75"/>
      <c r="TUF181" s="13"/>
      <c r="TUG181" s="56"/>
      <c r="TUH181" s="74" t="s">
        <v>63</v>
      </c>
      <c r="TUI181" s="75"/>
      <c r="TUJ181" s="13"/>
      <c r="TUK181" s="56"/>
      <c r="TUL181" s="74" t="s">
        <v>63</v>
      </c>
      <c r="TUM181" s="75"/>
      <c r="TUN181" s="13"/>
      <c r="TUO181" s="56"/>
      <c r="TUP181" s="74" t="s">
        <v>63</v>
      </c>
      <c r="TUQ181" s="75"/>
      <c r="TUR181" s="13"/>
      <c r="TUS181" s="56"/>
      <c r="TUT181" s="74" t="s">
        <v>63</v>
      </c>
      <c r="TUU181" s="75"/>
      <c r="TUV181" s="13"/>
      <c r="TUW181" s="56"/>
      <c r="TUX181" s="74" t="s">
        <v>63</v>
      </c>
      <c r="TUY181" s="75"/>
      <c r="TUZ181" s="13"/>
      <c r="TVA181" s="56"/>
      <c r="TVB181" s="74" t="s">
        <v>63</v>
      </c>
      <c r="TVC181" s="75"/>
      <c r="TVD181" s="13"/>
      <c r="TVE181" s="56"/>
      <c r="TVF181" s="74" t="s">
        <v>63</v>
      </c>
      <c r="TVG181" s="75"/>
      <c r="TVH181" s="13"/>
      <c r="TVI181" s="56"/>
      <c r="TVJ181" s="74" t="s">
        <v>63</v>
      </c>
      <c r="TVK181" s="75"/>
      <c r="TVL181" s="13"/>
      <c r="TVM181" s="56"/>
      <c r="TVN181" s="74" t="s">
        <v>63</v>
      </c>
      <c r="TVO181" s="75"/>
      <c r="TVP181" s="13"/>
      <c r="TVQ181" s="56"/>
      <c r="TVR181" s="74" t="s">
        <v>63</v>
      </c>
      <c r="TVS181" s="75"/>
      <c r="TVT181" s="13"/>
      <c r="TVU181" s="56"/>
      <c r="TVV181" s="74" t="s">
        <v>63</v>
      </c>
      <c r="TVW181" s="75"/>
      <c r="TVX181" s="13"/>
      <c r="TVY181" s="56"/>
      <c r="TVZ181" s="74" t="s">
        <v>63</v>
      </c>
      <c r="TWA181" s="75"/>
      <c r="TWB181" s="13"/>
      <c r="TWC181" s="56"/>
      <c r="TWD181" s="74" t="s">
        <v>63</v>
      </c>
      <c r="TWE181" s="75"/>
      <c r="TWF181" s="13"/>
      <c r="TWG181" s="56"/>
      <c r="TWH181" s="74" t="s">
        <v>63</v>
      </c>
      <c r="TWI181" s="75"/>
      <c r="TWJ181" s="13"/>
      <c r="TWK181" s="56"/>
      <c r="TWL181" s="74" t="s">
        <v>63</v>
      </c>
      <c r="TWM181" s="75"/>
      <c r="TWN181" s="13"/>
      <c r="TWO181" s="56"/>
      <c r="TWP181" s="74" t="s">
        <v>63</v>
      </c>
      <c r="TWQ181" s="75"/>
      <c r="TWR181" s="13"/>
      <c r="TWS181" s="56"/>
      <c r="TWT181" s="74" t="s">
        <v>63</v>
      </c>
      <c r="TWU181" s="75"/>
      <c r="TWV181" s="13"/>
      <c r="TWW181" s="56"/>
      <c r="TWX181" s="74" t="s">
        <v>63</v>
      </c>
      <c r="TWY181" s="75"/>
      <c r="TWZ181" s="13"/>
      <c r="TXA181" s="56"/>
      <c r="TXB181" s="74" t="s">
        <v>63</v>
      </c>
      <c r="TXC181" s="75"/>
      <c r="TXD181" s="13"/>
      <c r="TXE181" s="56"/>
      <c r="TXF181" s="74" t="s">
        <v>63</v>
      </c>
      <c r="TXG181" s="75"/>
      <c r="TXH181" s="13"/>
      <c r="TXI181" s="56"/>
      <c r="TXJ181" s="74" t="s">
        <v>63</v>
      </c>
      <c r="TXK181" s="75"/>
      <c r="TXL181" s="13"/>
      <c r="TXM181" s="56"/>
      <c r="TXN181" s="74" t="s">
        <v>63</v>
      </c>
      <c r="TXO181" s="75"/>
      <c r="TXP181" s="13"/>
      <c r="TXQ181" s="56"/>
      <c r="TXR181" s="74" t="s">
        <v>63</v>
      </c>
      <c r="TXS181" s="75"/>
      <c r="TXT181" s="13"/>
      <c r="TXU181" s="56"/>
      <c r="TXV181" s="74" t="s">
        <v>63</v>
      </c>
      <c r="TXW181" s="75"/>
      <c r="TXX181" s="13"/>
      <c r="TXY181" s="56"/>
      <c r="TXZ181" s="74" t="s">
        <v>63</v>
      </c>
      <c r="TYA181" s="75"/>
      <c r="TYB181" s="13"/>
      <c r="TYC181" s="56"/>
      <c r="TYD181" s="74" t="s">
        <v>63</v>
      </c>
      <c r="TYE181" s="75"/>
      <c r="TYF181" s="13"/>
      <c r="TYG181" s="56"/>
      <c r="TYH181" s="74" t="s">
        <v>63</v>
      </c>
      <c r="TYI181" s="75"/>
      <c r="TYJ181" s="13"/>
      <c r="TYK181" s="56"/>
      <c r="TYL181" s="74" t="s">
        <v>63</v>
      </c>
      <c r="TYM181" s="75"/>
      <c r="TYN181" s="13"/>
      <c r="TYO181" s="56"/>
      <c r="TYP181" s="74" t="s">
        <v>63</v>
      </c>
      <c r="TYQ181" s="75"/>
      <c r="TYR181" s="13"/>
      <c r="TYS181" s="56"/>
      <c r="TYT181" s="74" t="s">
        <v>63</v>
      </c>
      <c r="TYU181" s="75"/>
      <c r="TYV181" s="13"/>
      <c r="TYW181" s="56"/>
      <c r="TYX181" s="74" t="s">
        <v>63</v>
      </c>
      <c r="TYY181" s="75"/>
      <c r="TYZ181" s="13"/>
      <c r="TZA181" s="56"/>
      <c r="TZB181" s="74" t="s">
        <v>63</v>
      </c>
      <c r="TZC181" s="75"/>
      <c r="TZD181" s="13"/>
      <c r="TZE181" s="56"/>
      <c r="TZF181" s="74" t="s">
        <v>63</v>
      </c>
      <c r="TZG181" s="75"/>
      <c r="TZH181" s="13"/>
      <c r="TZI181" s="56"/>
      <c r="TZJ181" s="74" t="s">
        <v>63</v>
      </c>
      <c r="TZK181" s="75"/>
      <c r="TZL181" s="13"/>
      <c r="TZM181" s="56"/>
      <c r="TZN181" s="74" t="s">
        <v>63</v>
      </c>
      <c r="TZO181" s="75"/>
      <c r="TZP181" s="13"/>
      <c r="TZQ181" s="56"/>
      <c r="TZR181" s="74" t="s">
        <v>63</v>
      </c>
      <c r="TZS181" s="75"/>
      <c r="TZT181" s="13"/>
      <c r="TZU181" s="56"/>
      <c r="TZV181" s="74" t="s">
        <v>63</v>
      </c>
      <c r="TZW181" s="75"/>
      <c r="TZX181" s="13"/>
      <c r="TZY181" s="56"/>
      <c r="TZZ181" s="74" t="s">
        <v>63</v>
      </c>
      <c r="UAA181" s="75"/>
      <c r="UAB181" s="13"/>
      <c r="UAC181" s="56"/>
      <c r="UAD181" s="74" t="s">
        <v>63</v>
      </c>
      <c r="UAE181" s="75"/>
      <c r="UAF181" s="13"/>
      <c r="UAG181" s="56"/>
      <c r="UAH181" s="74" t="s">
        <v>63</v>
      </c>
      <c r="UAI181" s="75"/>
      <c r="UAJ181" s="13"/>
      <c r="UAK181" s="56"/>
      <c r="UAL181" s="74" t="s">
        <v>63</v>
      </c>
      <c r="UAM181" s="75"/>
      <c r="UAN181" s="13"/>
      <c r="UAO181" s="56"/>
      <c r="UAP181" s="74" t="s">
        <v>63</v>
      </c>
      <c r="UAQ181" s="75"/>
      <c r="UAR181" s="13"/>
      <c r="UAS181" s="56"/>
      <c r="UAT181" s="74" t="s">
        <v>63</v>
      </c>
      <c r="UAU181" s="75"/>
      <c r="UAV181" s="13"/>
      <c r="UAW181" s="56"/>
      <c r="UAX181" s="74" t="s">
        <v>63</v>
      </c>
      <c r="UAY181" s="75"/>
      <c r="UAZ181" s="13"/>
      <c r="UBA181" s="56"/>
      <c r="UBB181" s="74" t="s">
        <v>63</v>
      </c>
      <c r="UBC181" s="75"/>
      <c r="UBD181" s="13"/>
      <c r="UBE181" s="56"/>
      <c r="UBF181" s="74" t="s">
        <v>63</v>
      </c>
      <c r="UBG181" s="75"/>
      <c r="UBH181" s="13"/>
      <c r="UBI181" s="56"/>
      <c r="UBJ181" s="74" t="s">
        <v>63</v>
      </c>
      <c r="UBK181" s="75"/>
      <c r="UBL181" s="13"/>
      <c r="UBM181" s="56"/>
      <c r="UBN181" s="74" t="s">
        <v>63</v>
      </c>
      <c r="UBO181" s="75"/>
      <c r="UBP181" s="13"/>
      <c r="UBQ181" s="56"/>
      <c r="UBR181" s="74" t="s">
        <v>63</v>
      </c>
      <c r="UBS181" s="75"/>
      <c r="UBT181" s="13"/>
      <c r="UBU181" s="56"/>
      <c r="UBV181" s="74" t="s">
        <v>63</v>
      </c>
      <c r="UBW181" s="75"/>
      <c r="UBX181" s="13"/>
      <c r="UBY181" s="56"/>
      <c r="UBZ181" s="74" t="s">
        <v>63</v>
      </c>
      <c r="UCA181" s="75"/>
      <c r="UCB181" s="13"/>
      <c r="UCC181" s="56"/>
      <c r="UCD181" s="74" t="s">
        <v>63</v>
      </c>
      <c r="UCE181" s="75"/>
      <c r="UCF181" s="13"/>
      <c r="UCG181" s="56"/>
      <c r="UCH181" s="74" t="s">
        <v>63</v>
      </c>
      <c r="UCI181" s="75"/>
      <c r="UCJ181" s="13"/>
      <c r="UCK181" s="56"/>
      <c r="UCL181" s="74" t="s">
        <v>63</v>
      </c>
      <c r="UCM181" s="75"/>
      <c r="UCN181" s="13"/>
      <c r="UCO181" s="56"/>
      <c r="UCP181" s="74" t="s">
        <v>63</v>
      </c>
      <c r="UCQ181" s="75"/>
      <c r="UCR181" s="13"/>
      <c r="UCS181" s="56"/>
      <c r="UCT181" s="74" t="s">
        <v>63</v>
      </c>
      <c r="UCU181" s="75"/>
      <c r="UCV181" s="13"/>
      <c r="UCW181" s="56"/>
      <c r="UCX181" s="74" t="s">
        <v>63</v>
      </c>
      <c r="UCY181" s="75"/>
      <c r="UCZ181" s="13"/>
      <c r="UDA181" s="56"/>
      <c r="UDB181" s="74" t="s">
        <v>63</v>
      </c>
      <c r="UDC181" s="75"/>
      <c r="UDD181" s="13"/>
      <c r="UDE181" s="56"/>
      <c r="UDF181" s="74" t="s">
        <v>63</v>
      </c>
      <c r="UDG181" s="75"/>
      <c r="UDH181" s="13"/>
      <c r="UDI181" s="56"/>
      <c r="UDJ181" s="74" t="s">
        <v>63</v>
      </c>
      <c r="UDK181" s="75"/>
      <c r="UDL181" s="13"/>
      <c r="UDM181" s="56"/>
      <c r="UDN181" s="74" t="s">
        <v>63</v>
      </c>
      <c r="UDO181" s="75"/>
      <c r="UDP181" s="13"/>
      <c r="UDQ181" s="56"/>
      <c r="UDR181" s="74" t="s">
        <v>63</v>
      </c>
      <c r="UDS181" s="75"/>
      <c r="UDT181" s="13"/>
      <c r="UDU181" s="56"/>
      <c r="UDV181" s="74" t="s">
        <v>63</v>
      </c>
      <c r="UDW181" s="75"/>
      <c r="UDX181" s="13"/>
      <c r="UDY181" s="56"/>
      <c r="UDZ181" s="74" t="s">
        <v>63</v>
      </c>
      <c r="UEA181" s="75"/>
      <c r="UEB181" s="13"/>
      <c r="UEC181" s="56"/>
      <c r="UED181" s="74" t="s">
        <v>63</v>
      </c>
      <c r="UEE181" s="75"/>
      <c r="UEF181" s="13"/>
      <c r="UEG181" s="56"/>
      <c r="UEH181" s="74" t="s">
        <v>63</v>
      </c>
      <c r="UEI181" s="75"/>
      <c r="UEJ181" s="13"/>
      <c r="UEK181" s="56"/>
      <c r="UEL181" s="74" t="s">
        <v>63</v>
      </c>
      <c r="UEM181" s="75"/>
      <c r="UEN181" s="13"/>
      <c r="UEO181" s="56"/>
      <c r="UEP181" s="74" t="s">
        <v>63</v>
      </c>
      <c r="UEQ181" s="75"/>
      <c r="UER181" s="13"/>
      <c r="UES181" s="56"/>
      <c r="UET181" s="74" t="s">
        <v>63</v>
      </c>
      <c r="UEU181" s="75"/>
      <c r="UEV181" s="13"/>
      <c r="UEW181" s="56"/>
      <c r="UEX181" s="74" t="s">
        <v>63</v>
      </c>
      <c r="UEY181" s="75"/>
      <c r="UEZ181" s="13"/>
      <c r="UFA181" s="56"/>
      <c r="UFB181" s="74" t="s">
        <v>63</v>
      </c>
      <c r="UFC181" s="75"/>
      <c r="UFD181" s="13"/>
      <c r="UFE181" s="56"/>
      <c r="UFF181" s="74" t="s">
        <v>63</v>
      </c>
      <c r="UFG181" s="75"/>
      <c r="UFH181" s="13"/>
      <c r="UFI181" s="56"/>
      <c r="UFJ181" s="74" t="s">
        <v>63</v>
      </c>
      <c r="UFK181" s="75"/>
      <c r="UFL181" s="13"/>
      <c r="UFM181" s="56"/>
      <c r="UFN181" s="74" t="s">
        <v>63</v>
      </c>
      <c r="UFO181" s="75"/>
      <c r="UFP181" s="13"/>
      <c r="UFQ181" s="56"/>
      <c r="UFR181" s="74" t="s">
        <v>63</v>
      </c>
      <c r="UFS181" s="75"/>
      <c r="UFT181" s="13"/>
      <c r="UFU181" s="56"/>
      <c r="UFV181" s="74" t="s">
        <v>63</v>
      </c>
      <c r="UFW181" s="75"/>
      <c r="UFX181" s="13"/>
      <c r="UFY181" s="56"/>
      <c r="UFZ181" s="74" t="s">
        <v>63</v>
      </c>
      <c r="UGA181" s="75"/>
      <c r="UGB181" s="13"/>
      <c r="UGC181" s="56"/>
      <c r="UGD181" s="74" t="s">
        <v>63</v>
      </c>
      <c r="UGE181" s="75"/>
      <c r="UGF181" s="13"/>
      <c r="UGG181" s="56"/>
      <c r="UGH181" s="74" t="s">
        <v>63</v>
      </c>
      <c r="UGI181" s="75"/>
      <c r="UGJ181" s="13"/>
      <c r="UGK181" s="56"/>
      <c r="UGL181" s="74" t="s">
        <v>63</v>
      </c>
      <c r="UGM181" s="75"/>
      <c r="UGN181" s="13"/>
      <c r="UGO181" s="56"/>
      <c r="UGP181" s="74" t="s">
        <v>63</v>
      </c>
      <c r="UGQ181" s="75"/>
      <c r="UGR181" s="13"/>
      <c r="UGS181" s="56"/>
      <c r="UGT181" s="74" t="s">
        <v>63</v>
      </c>
      <c r="UGU181" s="75"/>
      <c r="UGV181" s="13"/>
      <c r="UGW181" s="56"/>
      <c r="UGX181" s="74" t="s">
        <v>63</v>
      </c>
      <c r="UGY181" s="75"/>
      <c r="UGZ181" s="13"/>
      <c r="UHA181" s="56"/>
      <c r="UHB181" s="74" t="s">
        <v>63</v>
      </c>
      <c r="UHC181" s="75"/>
      <c r="UHD181" s="13"/>
      <c r="UHE181" s="56"/>
      <c r="UHF181" s="74" t="s">
        <v>63</v>
      </c>
      <c r="UHG181" s="75"/>
      <c r="UHH181" s="13"/>
      <c r="UHI181" s="56"/>
      <c r="UHJ181" s="74" t="s">
        <v>63</v>
      </c>
      <c r="UHK181" s="75"/>
      <c r="UHL181" s="13"/>
      <c r="UHM181" s="56"/>
      <c r="UHN181" s="74" t="s">
        <v>63</v>
      </c>
      <c r="UHO181" s="75"/>
      <c r="UHP181" s="13"/>
      <c r="UHQ181" s="56"/>
      <c r="UHR181" s="74" t="s">
        <v>63</v>
      </c>
      <c r="UHS181" s="75"/>
      <c r="UHT181" s="13"/>
      <c r="UHU181" s="56"/>
      <c r="UHV181" s="74" t="s">
        <v>63</v>
      </c>
      <c r="UHW181" s="75"/>
      <c r="UHX181" s="13"/>
      <c r="UHY181" s="56"/>
      <c r="UHZ181" s="74" t="s">
        <v>63</v>
      </c>
      <c r="UIA181" s="75"/>
      <c r="UIB181" s="13"/>
      <c r="UIC181" s="56"/>
      <c r="UID181" s="74" t="s">
        <v>63</v>
      </c>
      <c r="UIE181" s="75"/>
      <c r="UIF181" s="13"/>
      <c r="UIG181" s="56"/>
      <c r="UIH181" s="74" t="s">
        <v>63</v>
      </c>
      <c r="UII181" s="75"/>
      <c r="UIJ181" s="13"/>
      <c r="UIK181" s="56"/>
      <c r="UIL181" s="74" t="s">
        <v>63</v>
      </c>
      <c r="UIM181" s="75"/>
      <c r="UIN181" s="13"/>
      <c r="UIO181" s="56"/>
      <c r="UIP181" s="74" t="s">
        <v>63</v>
      </c>
      <c r="UIQ181" s="75"/>
      <c r="UIR181" s="13"/>
      <c r="UIS181" s="56"/>
      <c r="UIT181" s="74" t="s">
        <v>63</v>
      </c>
      <c r="UIU181" s="75"/>
      <c r="UIV181" s="13"/>
      <c r="UIW181" s="56"/>
      <c r="UIX181" s="74" t="s">
        <v>63</v>
      </c>
      <c r="UIY181" s="75"/>
      <c r="UIZ181" s="13"/>
      <c r="UJA181" s="56"/>
      <c r="UJB181" s="74" t="s">
        <v>63</v>
      </c>
      <c r="UJC181" s="75"/>
      <c r="UJD181" s="13"/>
      <c r="UJE181" s="56"/>
      <c r="UJF181" s="74" t="s">
        <v>63</v>
      </c>
      <c r="UJG181" s="75"/>
      <c r="UJH181" s="13"/>
      <c r="UJI181" s="56"/>
      <c r="UJJ181" s="74" t="s">
        <v>63</v>
      </c>
      <c r="UJK181" s="75"/>
      <c r="UJL181" s="13"/>
      <c r="UJM181" s="56"/>
      <c r="UJN181" s="74" t="s">
        <v>63</v>
      </c>
      <c r="UJO181" s="75"/>
      <c r="UJP181" s="13"/>
      <c r="UJQ181" s="56"/>
      <c r="UJR181" s="74" t="s">
        <v>63</v>
      </c>
      <c r="UJS181" s="75"/>
      <c r="UJT181" s="13"/>
      <c r="UJU181" s="56"/>
      <c r="UJV181" s="74" t="s">
        <v>63</v>
      </c>
      <c r="UJW181" s="75"/>
      <c r="UJX181" s="13"/>
      <c r="UJY181" s="56"/>
      <c r="UJZ181" s="74" t="s">
        <v>63</v>
      </c>
      <c r="UKA181" s="75"/>
      <c r="UKB181" s="13"/>
      <c r="UKC181" s="56"/>
      <c r="UKD181" s="74" t="s">
        <v>63</v>
      </c>
      <c r="UKE181" s="75"/>
      <c r="UKF181" s="13"/>
      <c r="UKG181" s="56"/>
      <c r="UKH181" s="74" t="s">
        <v>63</v>
      </c>
      <c r="UKI181" s="75"/>
      <c r="UKJ181" s="13"/>
      <c r="UKK181" s="56"/>
      <c r="UKL181" s="74" t="s">
        <v>63</v>
      </c>
      <c r="UKM181" s="75"/>
      <c r="UKN181" s="13"/>
      <c r="UKO181" s="56"/>
      <c r="UKP181" s="74" t="s">
        <v>63</v>
      </c>
      <c r="UKQ181" s="75"/>
      <c r="UKR181" s="13"/>
      <c r="UKS181" s="56"/>
      <c r="UKT181" s="74" t="s">
        <v>63</v>
      </c>
      <c r="UKU181" s="75"/>
      <c r="UKV181" s="13"/>
      <c r="UKW181" s="56"/>
      <c r="UKX181" s="74" t="s">
        <v>63</v>
      </c>
      <c r="UKY181" s="75"/>
      <c r="UKZ181" s="13"/>
      <c r="ULA181" s="56"/>
      <c r="ULB181" s="74" t="s">
        <v>63</v>
      </c>
      <c r="ULC181" s="75"/>
      <c r="ULD181" s="13"/>
      <c r="ULE181" s="56"/>
      <c r="ULF181" s="74" t="s">
        <v>63</v>
      </c>
      <c r="ULG181" s="75"/>
      <c r="ULH181" s="13"/>
      <c r="ULI181" s="56"/>
      <c r="ULJ181" s="74" t="s">
        <v>63</v>
      </c>
      <c r="ULK181" s="75"/>
      <c r="ULL181" s="13"/>
      <c r="ULM181" s="56"/>
      <c r="ULN181" s="74" t="s">
        <v>63</v>
      </c>
      <c r="ULO181" s="75"/>
      <c r="ULP181" s="13"/>
      <c r="ULQ181" s="56"/>
      <c r="ULR181" s="74" t="s">
        <v>63</v>
      </c>
      <c r="ULS181" s="75"/>
      <c r="ULT181" s="13"/>
      <c r="ULU181" s="56"/>
      <c r="ULV181" s="74" t="s">
        <v>63</v>
      </c>
      <c r="ULW181" s="75"/>
      <c r="ULX181" s="13"/>
      <c r="ULY181" s="56"/>
      <c r="ULZ181" s="74" t="s">
        <v>63</v>
      </c>
      <c r="UMA181" s="75"/>
      <c r="UMB181" s="13"/>
      <c r="UMC181" s="56"/>
      <c r="UMD181" s="74" t="s">
        <v>63</v>
      </c>
      <c r="UME181" s="75"/>
      <c r="UMF181" s="13"/>
      <c r="UMG181" s="56"/>
      <c r="UMH181" s="74" t="s">
        <v>63</v>
      </c>
      <c r="UMI181" s="75"/>
      <c r="UMJ181" s="13"/>
      <c r="UMK181" s="56"/>
      <c r="UML181" s="74" t="s">
        <v>63</v>
      </c>
      <c r="UMM181" s="75"/>
      <c r="UMN181" s="13"/>
      <c r="UMO181" s="56"/>
      <c r="UMP181" s="74" t="s">
        <v>63</v>
      </c>
      <c r="UMQ181" s="75"/>
      <c r="UMR181" s="13"/>
      <c r="UMS181" s="56"/>
      <c r="UMT181" s="74" t="s">
        <v>63</v>
      </c>
      <c r="UMU181" s="75"/>
      <c r="UMV181" s="13"/>
      <c r="UMW181" s="56"/>
      <c r="UMX181" s="74" t="s">
        <v>63</v>
      </c>
      <c r="UMY181" s="75"/>
      <c r="UMZ181" s="13"/>
      <c r="UNA181" s="56"/>
      <c r="UNB181" s="74" t="s">
        <v>63</v>
      </c>
      <c r="UNC181" s="75"/>
      <c r="UND181" s="13"/>
      <c r="UNE181" s="56"/>
      <c r="UNF181" s="74" t="s">
        <v>63</v>
      </c>
      <c r="UNG181" s="75"/>
      <c r="UNH181" s="13"/>
      <c r="UNI181" s="56"/>
      <c r="UNJ181" s="74" t="s">
        <v>63</v>
      </c>
      <c r="UNK181" s="75"/>
      <c r="UNL181" s="13"/>
      <c r="UNM181" s="56"/>
      <c r="UNN181" s="74" t="s">
        <v>63</v>
      </c>
      <c r="UNO181" s="75"/>
      <c r="UNP181" s="13"/>
      <c r="UNQ181" s="56"/>
      <c r="UNR181" s="74" t="s">
        <v>63</v>
      </c>
      <c r="UNS181" s="75"/>
      <c r="UNT181" s="13"/>
      <c r="UNU181" s="56"/>
      <c r="UNV181" s="74" t="s">
        <v>63</v>
      </c>
      <c r="UNW181" s="75"/>
      <c r="UNX181" s="13"/>
      <c r="UNY181" s="56"/>
      <c r="UNZ181" s="74" t="s">
        <v>63</v>
      </c>
      <c r="UOA181" s="75"/>
      <c r="UOB181" s="13"/>
      <c r="UOC181" s="56"/>
      <c r="UOD181" s="74" t="s">
        <v>63</v>
      </c>
      <c r="UOE181" s="75"/>
      <c r="UOF181" s="13"/>
      <c r="UOG181" s="56"/>
      <c r="UOH181" s="74" t="s">
        <v>63</v>
      </c>
      <c r="UOI181" s="75"/>
      <c r="UOJ181" s="13"/>
      <c r="UOK181" s="56"/>
      <c r="UOL181" s="74" t="s">
        <v>63</v>
      </c>
      <c r="UOM181" s="75"/>
      <c r="UON181" s="13"/>
      <c r="UOO181" s="56"/>
      <c r="UOP181" s="74" t="s">
        <v>63</v>
      </c>
      <c r="UOQ181" s="75"/>
      <c r="UOR181" s="13"/>
      <c r="UOS181" s="56"/>
      <c r="UOT181" s="74" t="s">
        <v>63</v>
      </c>
      <c r="UOU181" s="75"/>
      <c r="UOV181" s="13"/>
      <c r="UOW181" s="56"/>
      <c r="UOX181" s="74" t="s">
        <v>63</v>
      </c>
      <c r="UOY181" s="75"/>
      <c r="UOZ181" s="13"/>
      <c r="UPA181" s="56"/>
      <c r="UPB181" s="74" t="s">
        <v>63</v>
      </c>
      <c r="UPC181" s="75"/>
      <c r="UPD181" s="13"/>
      <c r="UPE181" s="56"/>
      <c r="UPF181" s="74" t="s">
        <v>63</v>
      </c>
      <c r="UPG181" s="75"/>
      <c r="UPH181" s="13"/>
      <c r="UPI181" s="56"/>
      <c r="UPJ181" s="74" t="s">
        <v>63</v>
      </c>
      <c r="UPK181" s="75"/>
      <c r="UPL181" s="13"/>
      <c r="UPM181" s="56"/>
      <c r="UPN181" s="74" t="s">
        <v>63</v>
      </c>
      <c r="UPO181" s="75"/>
      <c r="UPP181" s="13"/>
      <c r="UPQ181" s="56"/>
      <c r="UPR181" s="74" t="s">
        <v>63</v>
      </c>
      <c r="UPS181" s="75"/>
      <c r="UPT181" s="13"/>
      <c r="UPU181" s="56"/>
      <c r="UPV181" s="74" t="s">
        <v>63</v>
      </c>
      <c r="UPW181" s="75"/>
      <c r="UPX181" s="13"/>
      <c r="UPY181" s="56"/>
      <c r="UPZ181" s="74" t="s">
        <v>63</v>
      </c>
      <c r="UQA181" s="75"/>
      <c r="UQB181" s="13"/>
      <c r="UQC181" s="56"/>
      <c r="UQD181" s="74" t="s">
        <v>63</v>
      </c>
      <c r="UQE181" s="75"/>
      <c r="UQF181" s="13"/>
      <c r="UQG181" s="56"/>
      <c r="UQH181" s="74" t="s">
        <v>63</v>
      </c>
      <c r="UQI181" s="75"/>
      <c r="UQJ181" s="13"/>
      <c r="UQK181" s="56"/>
      <c r="UQL181" s="74" t="s">
        <v>63</v>
      </c>
      <c r="UQM181" s="75"/>
      <c r="UQN181" s="13"/>
      <c r="UQO181" s="56"/>
      <c r="UQP181" s="74" t="s">
        <v>63</v>
      </c>
      <c r="UQQ181" s="75"/>
      <c r="UQR181" s="13"/>
      <c r="UQS181" s="56"/>
      <c r="UQT181" s="74" t="s">
        <v>63</v>
      </c>
      <c r="UQU181" s="75"/>
      <c r="UQV181" s="13"/>
      <c r="UQW181" s="56"/>
      <c r="UQX181" s="74" t="s">
        <v>63</v>
      </c>
      <c r="UQY181" s="75"/>
      <c r="UQZ181" s="13"/>
      <c r="URA181" s="56"/>
      <c r="URB181" s="74" t="s">
        <v>63</v>
      </c>
      <c r="URC181" s="75"/>
      <c r="URD181" s="13"/>
      <c r="URE181" s="56"/>
      <c r="URF181" s="74" t="s">
        <v>63</v>
      </c>
      <c r="URG181" s="75"/>
      <c r="URH181" s="13"/>
      <c r="URI181" s="56"/>
      <c r="URJ181" s="74" t="s">
        <v>63</v>
      </c>
      <c r="URK181" s="75"/>
      <c r="URL181" s="13"/>
      <c r="URM181" s="56"/>
      <c r="URN181" s="74" t="s">
        <v>63</v>
      </c>
      <c r="URO181" s="75"/>
      <c r="URP181" s="13"/>
      <c r="URQ181" s="56"/>
      <c r="URR181" s="74" t="s">
        <v>63</v>
      </c>
      <c r="URS181" s="75"/>
      <c r="URT181" s="13"/>
      <c r="URU181" s="56"/>
      <c r="URV181" s="74" t="s">
        <v>63</v>
      </c>
      <c r="URW181" s="75"/>
      <c r="URX181" s="13"/>
      <c r="URY181" s="56"/>
      <c r="URZ181" s="74" t="s">
        <v>63</v>
      </c>
      <c r="USA181" s="75"/>
      <c r="USB181" s="13"/>
      <c r="USC181" s="56"/>
      <c r="USD181" s="74" t="s">
        <v>63</v>
      </c>
      <c r="USE181" s="75"/>
      <c r="USF181" s="13"/>
      <c r="USG181" s="56"/>
      <c r="USH181" s="74" t="s">
        <v>63</v>
      </c>
      <c r="USI181" s="75"/>
      <c r="USJ181" s="13"/>
      <c r="USK181" s="56"/>
      <c r="USL181" s="74" t="s">
        <v>63</v>
      </c>
      <c r="USM181" s="75"/>
      <c r="USN181" s="13"/>
      <c r="USO181" s="56"/>
      <c r="USP181" s="74" t="s">
        <v>63</v>
      </c>
      <c r="USQ181" s="75"/>
      <c r="USR181" s="13"/>
      <c r="USS181" s="56"/>
      <c r="UST181" s="74" t="s">
        <v>63</v>
      </c>
      <c r="USU181" s="75"/>
      <c r="USV181" s="13"/>
      <c r="USW181" s="56"/>
      <c r="USX181" s="74" t="s">
        <v>63</v>
      </c>
      <c r="USY181" s="75"/>
      <c r="USZ181" s="13"/>
      <c r="UTA181" s="56"/>
      <c r="UTB181" s="74" t="s">
        <v>63</v>
      </c>
      <c r="UTC181" s="75"/>
      <c r="UTD181" s="13"/>
      <c r="UTE181" s="56"/>
      <c r="UTF181" s="74" t="s">
        <v>63</v>
      </c>
      <c r="UTG181" s="75"/>
      <c r="UTH181" s="13"/>
      <c r="UTI181" s="56"/>
      <c r="UTJ181" s="74" t="s">
        <v>63</v>
      </c>
      <c r="UTK181" s="75"/>
      <c r="UTL181" s="13"/>
      <c r="UTM181" s="56"/>
      <c r="UTN181" s="74" t="s">
        <v>63</v>
      </c>
      <c r="UTO181" s="75"/>
      <c r="UTP181" s="13"/>
      <c r="UTQ181" s="56"/>
      <c r="UTR181" s="74" t="s">
        <v>63</v>
      </c>
      <c r="UTS181" s="75"/>
      <c r="UTT181" s="13"/>
      <c r="UTU181" s="56"/>
      <c r="UTV181" s="74" t="s">
        <v>63</v>
      </c>
      <c r="UTW181" s="75"/>
      <c r="UTX181" s="13"/>
      <c r="UTY181" s="56"/>
      <c r="UTZ181" s="74" t="s">
        <v>63</v>
      </c>
      <c r="UUA181" s="75"/>
      <c r="UUB181" s="13"/>
      <c r="UUC181" s="56"/>
      <c r="UUD181" s="74" t="s">
        <v>63</v>
      </c>
      <c r="UUE181" s="75"/>
      <c r="UUF181" s="13"/>
      <c r="UUG181" s="56"/>
      <c r="UUH181" s="74" t="s">
        <v>63</v>
      </c>
      <c r="UUI181" s="75"/>
      <c r="UUJ181" s="13"/>
      <c r="UUK181" s="56"/>
      <c r="UUL181" s="74" t="s">
        <v>63</v>
      </c>
      <c r="UUM181" s="75"/>
      <c r="UUN181" s="13"/>
      <c r="UUO181" s="56"/>
      <c r="UUP181" s="74" t="s">
        <v>63</v>
      </c>
      <c r="UUQ181" s="75"/>
      <c r="UUR181" s="13"/>
      <c r="UUS181" s="56"/>
      <c r="UUT181" s="74" t="s">
        <v>63</v>
      </c>
      <c r="UUU181" s="75"/>
      <c r="UUV181" s="13"/>
      <c r="UUW181" s="56"/>
      <c r="UUX181" s="74" t="s">
        <v>63</v>
      </c>
      <c r="UUY181" s="75"/>
      <c r="UUZ181" s="13"/>
      <c r="UVA181" s="56"/>
      <c r="UVB181" s="74" t="s">
        <v>63</v>
      </c>
      <c r="UVC181" s="75"/>
      <c r="UVD181" s="13"/>
      <c r="UVE181" s="56"/>
      <c r="UVF181" s="74" t="s">
        <v>63</v>
      </c>
      <c r="UVG181" s="75"/>
      <c r="UVH181" s="13"/>
      <c r="UVI181" s="56"/>
      <c r="UVJ181" s="74" t="s">
        <v>63</v>
      </c>
      <c r="UVK181" s="75"/>
      <c r="UVL181" s="13"/>
      <c r="UVM181" s="56"/>
      <c r="UVN181" s="74" t="s">
        <v>63</v>
      </c>
      <c r="UVO181" s="75"/>
      <c r="UVP181" s="13"/>
      <c r="UVQ181" s="56"/>
      <c r="UVR181" s="74" t="s">
        <v>63</v>
      </c>
      <c r="UVS181" s="75"/>
      <c r="UVT181" s="13"/>
      <c r="UVU181" s="56"/>
      <c r="UVV181" s="74" t="s">
        <v>63</v>
      </c>
      <c r="UVW181" s="75"/>
      <c r="UVX181" s="13"/>
      <c r="UVY181" s="56"/>
      <c r="UVZ181" s="74" t="s">
        <v>63</v>
      </c>
      <c r="UWA181" s="75"/>
      <c r="UWB181" s="13"/>
      <c r="UWC181" s="56"/>
      <c r="UWD181" s="74" t="s">
        <v>63</v>
      </c>
      <c r="UWE181" s="75"/>
      <c r="UWF181" s="13"/>
      <c r="UWG181" s="56"/>
      <c r="UWH181" s="74" t="s">
        <v>63</v>
      </c>
      <c r="UWI181" s="75"/>
      <c r="UWJ181" s="13"/>
      <c r="UWK181" s="56"/>
      <c r="UWL181" s="74" t="s">
        <v>63</v>
      </c>
      <c r="UWM181" s="75"/>
      <c r="UWN181" s="13"/>
      <c r="UWO181" s="56"/>
      <c r="UWP181" s="74" t="s">
        <v>63</v>
      </c>
      <c r="UWQ181" s="75"/>
      <c r="UWR181" s="13"/>
      <c r="UWS181" s="56"/>
      <c r="UWT181" s="74" t="s">
        <v>63</v>
      </c>
      <c r="UWU181" s="75"/>
      <c r="UWV181" s="13"/>
      <c r="UWW181" s="56"/>
      <c r="UWX181" s="74" t="s">
        <v>63</v>
      </c>
      <c r="UWY181" s="75"/>
      <c r="UWZ181" s="13"/>
      <c r="UXA181" s="56"/>
      <c r="UXB181" s="74" t="s">
        <v>63</v>
      </c>
      <c r="UXC181" s="75"/>
      <c r="UXD181" s="13"/>
      <c r="UXE181" s="56"/>
      <c r="UXF181" s="74" t="s">
        <v>63</v>
      </c>
      <c r="UXG181" s="75"/>
      <c r="UXH181" s="13"/>
      <c r="UXI181" s="56"/>
      <c r="UXJ181" s="74" t="s">
        <v>63</v>
      </c>
      <c r="UXK181" s="75"/>
      <c r="UXL181" s="13"/>
      <c r="UXM181" s="56"/>
      <c r="UXN181" s="74" t="s">
        <v>63</v>
      </c>
      <c r="UXO181" s="75"/>
      <c r="UXP181" s="13"/>
      <c r="UXQ181" s="56"/>
      <c r="UXR181" s="74" t="s">
        <v>63</v>
      </c>
      <c r="UXS181" s="75"/>
      <c r="UXT181" s="13"/>
      <c r="UXU181" s="56"/>
      <c r="UXV181" s="74" t="s">
        <v>63</v>
      </c>
      <c r="UXW181" s="75"/>
      <c r="UXX181" s="13"/>
      <c r="UXY181" s="56"/>
      <c r="UXZ181" s="74" t="s">
        <v>63</v>
      </c>
      <c r="UYA181" s="75"/>
      <c r="UYB181" s="13"/>
      <c r="UYC181" s="56"/>
      <c r="UYD181" s="74" t="s">
        <v>63</v>
      </c>
      <c r="UYE181" s="75"/>
      <c r="UYF181" s="13"/>
      <c r="UYG181" s="56"/>
      <c r="UYH181" s="74" t="s">
        <v>63</v>
      </c>
      <c r="UYI181" s="75"/>
      <c r="UYJ181" s="13"/>
      <c r="UYK181" s="56"/>
      <c r="UYL181" s="74" t="s">
        <v>63</v>
      </c>
      <c r="UYM181" s="75"/>
      <c r="UYN181" s="13"/>
      <c r="UYO181" s="56"/>
      <c r="UYP181" s="74" t="s">
        <v>63</v>
      </c>
      <c r="UYQ181" s="75"/>
      <c r="UYR181" s="13"/>
      <c r="UYS181" s="56"/>
      <c r="UYT181" s="74" t="s">
        <v>63</v>
      </c>
      <c r="UYU181" s="75"/>
      <c r="UYV181" s="13"/>
      <c r="UYW181" s="56"/>
      <c r="UYX181" s="74" t="s">
        <v>63</v>
      </c>
      <c r="UYY181" s="75"/>
      <c r="UYZ181" s="13"/>
      <c r="UZA181" s="56"/>
      <c r="UZB181" s="74" t="s">
        <v>63</v>
      </c>
      <c r="UZC181" s="75"/>
      <c r="UZD181" s="13"/>
      <c r="UZE181" s="56"/>
      <c r="UZF181" s="74" t="s">
        <v>63</v>
      </c>
      <c r="UZG181" s="75"/>
      <c r="UZH181" s="13"/>
      <c r="UZI181" s="56"/>
      <c r="UZJ181" s="74" t="s">
        <v>63</v>
      </c>
      <c r="UZK181" s="75"/>
      <c r="UZL181" s="13"/>
      <c r="UZM181" s="56"/>
      <c r="UZN181" s="74" t="s">
        <v>63</v>
      </c>
      <c r="UZO181" s="75"/>
      <c r="UZP181" s="13"/>
      <c r="UZQ181" s="56"/>
      <c r="UZR181" s="74" t="s">
        <v>63</v>
      </c>
      <c r="UZS181" s="75"/>
      <c r="UZT181" s="13"/>
      <c r="UZU181" s="56"/>
      <c r="UZV181" s="74" t="s">
        <v>63</v>
      </c>
      <c r="UZW181" s="75"/>
      <c r="UZX181" s="13"/>
      <c r="UZY181" s="56"/>
      <c r="UZZ181" s="74" t="s">
        <v>63</v>
      </c>
      <c r="VAA181" s="75"/>
      <c r="VAB181" s="13"/>
      <c r="VAC181" s="56"/>
      <c r="VAD181" s="74" t="s">
        <v>63</v>
      </c>
      <c r="VAE181" s="75"/>
      <c r="VAF181" s="13"/>
      <c r="VAG181" s="56"/>
      <c r="VAH181" s="74" t="s">
        <v>63</v>
      </c>
      <c r="VAI181" s="75"/>
      <c r="VAJ181" s="13"/>
      <c r="VAK181" s="56"/>
      <c r="VAL181" s="74" t="s">
        <v>63</v>
      </c>
      <c r="VAM181" s="75"/>
      <c r="VAN181" s="13"/>
      <c r="VAO181" s="56"/>
      <c r="VAP181" s="74" t="s">
        <v>63</v>
      </c>
      <c r="VAQ181" s="75"/>
      <c r="VAR181" s="13"/>
      <c r="VAS181" s="56"/>
      <c r="VAT181" s="74" t="s">
        <v>63</v>
      </c>
      <c r="VAU181" s="75"/>
      <c r="VAV181" s="13"/>
      <c r="VAW181" s="56"/>
      <c r="VAX181" s="74" t="s">
        <v>63</v>
      </c>
      <c r="VAY181" s="75"/>
      <c r="VAZ181" s="13"/>
      <c r="VBA181" s="56"/>
      <c r="VBB181" s="74" t="s">
        <v>63</v>
      </c>
      <c r="VBC181" s="75"/>
      <c r="VBD181" s="13"/>
      <c r="VBE181" s="56"/>
      <c r="VBF181" s="74" t="s">
        <v>63</v>
      </c>
      <c r="VBG181" s="75"/>
      <c r="VBH181" s="13"/>
      <c r="VBI181" s="56"/>
      <c r="VBJ181" s="74" t="s">
        <v>63</v>
      </c>
      <c r="VBK181" s="75"/>
      <c r="VBL181" s="13"/>
      <c r="VBM181" s="56"/>
      <c r="VBN181" s="74" t="s">
        <v>63</v>
      </c>
      <c r="VBO181" s="75"/>
      <c r="VBP181" s="13"/>
      <c r="VBQ181" s="56"/>
      <c r="VBR181" s="74" t="s">
        <v>63</v>
      </c>
      <c r="VBS181" s="75"/>
      <c r="VBT181" s="13"/>
      <c r="VBU181" s="56"/>
      <c r="VBV181" s="74" t="s">
        <v>63</v>
      </c>
      <c r="VBW181" s="75"/>
      <c r="VBX181" s="13"/>
      <c r="VBY181" s="56"/>
      <c r="VBZ181" s="74" t="s">
        <v>63</v>
      </c>
      <c r="VCA181" s="75"/>
      <c r="VCB181" s="13"/>
      <c r="VCC181" s="56"/>
      <c r="VCD181" s="74" t="s">
        <v>63</v>
      </c>
      <c r="VCE181" s="75"/>
      <c r="VCF181" s="13"/>
      <c r="VCG181" s="56"/>
      <c r="VCH181" s="74" t="s">
        <v>63</v>
      </c>
      <c r="VCI181" s="75"/>
      <c r="VCJ181" s="13"/>
      <c r="VCK181" s="56"/>
      <c r="VCL181" s="74" t="s">
        <v>63</v>
      </c>
      <c r="VCM181" s="75"/>
      <c r="VCN181" s="13"/>
      <c r="VCO181" s="56"/>
      <c r="VCP181" s="74" t="s">
        <v>63</v>
      </c>
      <c r="VCQ181" s="75"/>
      <c r="VCR181" s="13"/>
      <c r="VCS181" s="56"/>
      <c r="VCT181" s="74" t="s">
        <v>63</v>
      </c>
      <c r="VCU181" s="75"/>
      <c r="VCV181" s="13"/>
      <c r="VCW181" s="56"/>
      <c r="VCX181" s="74" t="s">
        <v>63</v>
      </c>
      <c r="VCY181" s="75"/>
      <c r="VCZ181" s="13"/>
      <c r="VDA181" s="56"/>
      <c r="VDB181" s="74" t="s">
        <v>63</v>
      </c>
      <c r="VDC181" s="75"/>
      <c r="VDD181" s="13"/>
      <c r="VDE181" s="56"/>
      <c r="VDF181" s="74" t="s">
        <v>63</v>
      </c>
      <c r="VDG181" s="75"/>
      <c r="VDH181" s="13"/>
      <c r="VDI181" s="56"/>
      <c r="VDJ181" s="74" t="s">
        <v>63</v>
      </c>
      <c r="VDK181" s="75"/>
      <c r="VDL181" s="13"/>
      <c r="VDM181" s="56"/>
      <c r="VDN181" s="74" t="s">
        <v>63</v>
      </c>
      <c r="VDO181" s="75"/>
      <c r="VDP181" s="13"/>
      <c r="VDQ181" s="56"/>
      <c r="VDR181" s="74" t="s">
        <v>63</v>
      </c>
      <c r="VDS181" s="75"/>
      <c r="VDT181" s="13"/>
      <c r="VDU181" s="56"/>
      <c r="VDV181" s="74" t="s">
        <v>63</v>
      </c>
      <c r="VDW181" s="75"/>
      <c r="VDX181" s="13"/>
      <c r="VDY181" s="56"/>
      <c r="VDZ181" s="74" t="s">
        <v>63</v>
      </c>
      <c r="VEA181" s="75"/>
      <c r="VEB181" s="13"/>
      <c r="VEC181" s="56"/>
      <c r="VED181" s="74" t="s">
        <v>63</v>
      </c>
      <c r="VEE181" s="75"/>
      <c r="VEF181" s="13"/>
      <c r="VEG181" s="56"/>
      <c r="VEH181" s="74" t="s">
        <v>63</v>
      </c>
      <c r="VEI181" s="75"/>
      <c r="VEJ181" s="13"/>
      <c r="VEK181" s="56"/>
      <c r="VEL181" s="74" t="s">
        <v>63</v>
      </c>
      <c r="VEM181" s="75"/>
      <c r="VEN181" s="13"/>
      <c r="VEO181" s="56"/>
      <c r="VEP181" s="74" t="s">
        <v>63</v>
      </c>
      <c r="VEQ181" s="75"/>
      <c r="VER181" s="13"/>
      <c r="VES181" s="56"/>
      <c r="VET181" s="74" t="s">
        <v>63</v>
      </c>
      <c r="VEU181" s="75"/>
      <c r="VEV181" s="13"/>
      <c r="VEW181" s="56"/>
      <c r="VEX181" s="74" t="s">
        <v>63</v>
      </c>
      <c r="VEY181" s="75"/>
      <c r="VEZ181" s="13"/>
      <c r="VFA181" s="56"/>
      <c r="VFB181" s="74" t="s">
        <v>63</v>
      </c>
      <c r="VFC181" s="75"/>
      <c r="VFD181" s="13"/>
      <c r="VFE181" s="56"/>
      <c r="VFF181" s="74" t="s">
        <v>63</v>
      </c>
      <c r="VFG181" s="75"/>
      <c r="VFH181" s="13"/>
      <c r="VFI181" s="56"/>
      <c r="VFJ181" s="74" t="s">
        <v>63</v>
      </c>
      <c r="VFK181" s="75"/>
      <c r="VFL181" s="13"/>
      <c r="VFM181" s="56"/>
      <c r="VFN181" s="74" t="s">
        <v>63</v>
      </c>
      <c r="VFO181" s="75"/>
      <c r="VFP181" s="13"/>
      <c r="VFQ181" s="56"/>
      <c r="VFR181" s="74" t="s">
        <v>63</v>
      </c>
      <c r="VFS181" s="75"/>
      <c r="VFT181" s="13"/>
      <c r="VFU181" s="56"/>
      <c r="VFV181" s="74" t="s">
        <v>63</v>
      </c>
      <c r="VFW181" s="75"/>
      <c r="VFX181" s="13"/>
      <c r="VFY181" s="56"/>
      <c r="VFZ181" s="74" t="s">
        <v>63</v>
      </c>
      <c r="VGA181" s="75"/>
      <c r="VGB181" s="13"/>
      <c r="VGC181" s="56"/>
      <c r="VGD181" s="74" t="s">
        <v>63</v>
      </c>
      <c r="VGE181" s="75"/>
      <c r="VGF181" s="13"/>
      <c r="VGG181" s="56"/>
      <c r="VGH181" s="74" t="s">
        <v>63</v>
      </c>
      <c r="VGI181" s="75"/>
      <c r="VGJ181" s="13"/>
      <c r="VGK181" s="56"/>
      <c r="VGL181" s="74" t="s">
        <v>63</v>
      </c>
      <c r="VGM181" s="75"/>
      <c r="VGN181" s="13"/>
      <c r="VGO181" s="56"/>
      <c r="VGP181" s="74" t="s">
        <v>63</v>
      </c>
      <c r="VGQ181" s="75"/>
      <c r="VGR181" s="13"/>
      <c r="VGS181" s="56"/>
      <c r="VGT181" s="74" t="s">
        <v>63</v>
      </c>
      <c r="VGU181" s="75"/>
      <c r="VGV181" s="13"/>
      <c r="VGW181" s="56"/>
      <c r="VGX181" s="74" t="s">
        <v>63</v>
      </c>
      <c r="VGY181" s="75"/>
      <c r="VGZ181" s="13"/>
      <c r="VHA181" s="56"/>
      <c r="VHB181" s="74" t="s">
        <v>63</v>
      </c>
      <c r="VHC181" s="75"/>
      <c r="VHD181" s="13"/>
      <c r="VHE181" s="56"/>
      <c r="VHF181" s="74" t="s">
        <v>63</v>
      </c>
      <c r="VHG181" s="75"/>
      <c r="VHH181" s="13"/>
      <c r="VHI181" s="56"/>
      <c r="VHJ181" s="74" t="s">
        <v>63</v>
      </c>
      <c r="VHK181" s="75"/>
      <c r="VHL181" s="13"/>
      <c r="VHM181" s="56"/>
      <c r="VHN181" s="74" t="s">
        <v>63</v>
      </c>
      <c r="VHO181" s="75"/>
      <c r="VHP181" s="13"/>
      <c r="VHQ181" s="56"/>
      <c r="VHR181" s="74" t="s">
        <v>63</v>
      </c>
      <c r="VHS181" s="75"/>
      <c r="VHT181" s="13"/>
      <c r="VHU181" s="56"/>
      <c r="VHV181" s="74" t="s">
        <v>63</v>
      </c>
      <c r="VHW181" s="75"/>
      <c r="VHX181" s="13"/>
      <c r="VHY181" s="56"/>
      <c r="VHZ181" s="74" t="s">
        <v>63</v>
      </c>
      <c r="VIA181" s="75"/>
      <c r="VIB181" s="13"/>
      <c r="VIC181" s="56"/>
      <c r="VID181" s="74" t="s">
        <v>63</v>
      </c>
      <c r="VIE181" s="75"/>
      <c r="VIF181" s="13"/>
      <c r="VIG181" s="56"/>
      <c r="VIH181" s="74" t="s">
        <v>63</v>
      </c>
      <c r="VII181" s="75"/>
      <c r="VIJ181" s="13"/>
      <c r="VIK181" s="56"/>
      <c r="VIL181" s="74" t="s">
        <v>63</v>
      </c>
      <c r="VIM181" s="75"/>
      <c r="VIN181" s="13"/>
      <c r="VIO181" s="56"/>
      <c r="VIP181" s="74" t="s">
        <v>63</v>
      </c>
      <c r="VIQ181" s="75"/>
      <c r="VIR181" s="13"/>
      <c r="VIS181" s="56"/>
      <c r="VIT181" s="74" t="s">
        <v>63</v>
      </c>
      <c r="VIU181" s="75"/>
      <c r="VIV181" s="13"/>
      <c r="VIW181" s="56"/>
      <c r="VIX181" s="74" t="s">
        <v>63</v>
      </c>
      <c r="VIY181" s="75"/>
      <c r="VIZ181" s="13"/>
      <c r="VJA181" s="56"/>
      <c r="VJB181" s="74" t="s">
        <v>63</v>
      </c>
      <c r="VJC181" s="75"/>
      <c r="VJD181" s="13"/>
      <c r="VJE181" s="56"/>
      <c r="VJF181" s="74" t="s">
        <v>63</v>
      </c>
      <c r="VJG181" s="75"/>
      <c r="VJH181" s="13"/>
      <c r="VJI181" s="56"/>
      <c r="VJJ181" s="74" t="s">
        <v>63</v>
      </c>
      <c r="VJK181" s="75"/>
      <c r="VJL181" s="13"/>
      <c r="VJM181" s="56"/>
      <c r="VJN181" s="74" t="s">
        <v>63</v>
      </c>
      <c r="VJO181" s="75"/>
      <c r="VJP181" s="13"/>
      <c r="VJQ181" s="56"/>
      <c r="VJR181" s="74" t="s">
        <v>63</v>
      </c>
      <c r="VJS181" s="75"/>
      <c r="VJT181" s="13"/>
      <c r="VJU181" s="56"/>
      <c r="VJV181" s="74" t="s">
        <v>63</v>
      </c>
      <c r="VJW181" s="75"/>
      <c r="VJX181" s="13"/>
      <c r="VJY181" s="56"/>
      <c r="VJZ181" s="74" t="s">
        <v>63</v>
      </c>
      <c r="VKA181" s="75"/>
      <c r="VKB181" s="13"/>
      <c r="VKC181" s="56"/>
      <c r="VKD181" s="74" t="s">
        <v>63</v>
      </c>
      <c r="VKE181" s="75"/>
      <c r="VKF181" s="13"/>
      <c r="VKG181" s="56"/>
      <c r="VKH181" s="74" t="s">
        <v>63</v>
      </c>
      <c r="VKI181" s="75"/>
      <c r="VKJ181" s="13"/>
      <c r="VKK181" s="56"/>
      <c r="VKL181" s="74" t="s">
        <v>63</v>
      </c>
      <c r="VKM181" s="75"/>
      <c r="VKN181" s="13"/>
      <c r="VKO181" s="56"/>
      <c r="VKP181" s="74" t="s">
        <v>63</v>
      </c>
      <c r="VKQ181" s="75"/>
      <c r="VKR181" s="13"/>
      <c r="VKS181" s="56"/>
      <c r="VKT181" s="74" t="s">
        <v>63</v>
      </c>
      <c r="VKU181" s="75"/>
      <c r="VKV181" s="13"/>
      <c r="VKW181" s="56"/>
      <c r="VKX181" s="74" t="s">
        <v>63</v>
      </c>
      <c r="VKY181" s="75"/>
      <c r="VKZ181" s="13"/>
      <c r="VLA181" s="56"/>
      <c r="VLB181" s="74" t="s">
        <v>63</v>
      </c>
      <c r="VLC181" s="75"/>
      <c r="VLD181" s="13"/>
      <c r="VLE181" s="56"/>
      <c r="VLF181" s="74" t="s">
        <v>63</v>
      </c>
      <c r="VLG181" s="75"/>
      <c r="VLH181" s="13"/>
      <c r="VLI181" s="56"/>
      <c r="VLJ181" s="74" t="s">
        <v>63</v>
      </c>
      <c r="VLK181" s="75"/>
      <c r="VLL181" s="13"/>
      <c r="VLM181" s="56"/>
      <c r="VLN181" s="74" t="s">
        <v>63</v>
      </c>
      <c r="VLO181" s="75"/>
      <c r="VLP181" s="13"/>
      <c r="VLQ181" s="56"/>
      <c r="VLR181" s="74" t="s">
        <v>63</v>
      </c>
      <c r="VLS181" s="75"/>
      <c r="VLT181" s="13"/>
      <c r="VLU181" s="56"/>
      <c r="VLV181" s="74" t="s">
        <v>63</v>
      </c>
      <c r="VLW181" s="75"/>
      <c r="VLX181" s="13"/>
      <c r="VLY181" s="56"/>
      <c r="VLZ181" s="74" t="s">
        <v>63</v>
      </c>
      <c r="VMA181" s="75"/>
      <c r="VMB181" s="13"/>
      <c r="VMC181" s="56"/>
      <c r="VMD181" s="74" t="s">
        <v>63</v>
      </c>
      <c r="VME181" s="75"/>
      <c r="VMF181" s="13"/>
      <c r="VMG181" s="56"/>
      <c r="VMH181" s="74" t="s">
        <v>63</v>
      </c>
      <c r="VMI181" s="75"/>
      <c r="VMJ181" s="13"/>
      <c r="VMK181" s="56"/>
      <c r="VML181" s="74" t="s">
        <v>63</v>
      </c>
      <c r="VMM181" s="75"/>
      <c r="VMN181" s="13"/>
      <c r="VMO181" s="56"/>
      <c r="VMP181" s="74" t="s">
        <v>63</v>
      </c>
      <c r="VMQ181" s="75"/>
      <c r="VMR181" s="13"/>
      <c r="VMS181" s="56"/>
      <c r="VMT181" s="74" t="s">
        <v>63</v>
      </c>
      <c r="VMU181" s="75"/>
      <c r="VMV181" s="13"/>
      <c r="VMW181" s="56"/>
      <c r="VMX181" s="74" t="s">
        <v>63</v>
      </c>
      <c r="VMY181" s="75"/>
      <c r="VMZ181" s="13"/>
      <c r="VNA181" s="56"/>
      <c r="VNB181" s="74" t="s">
        <v>63</v>
      </c>
      <c r="VNC181" s="75"/>
      <c r="VND181" s="13"/>
      <c r="VNE181" s="56"/>
      <c r="VNF181" s="74" t="s">
        <v>63</v>
      </c>
      <c r="VNG181" s="75"/>
      <c r="VNH181" s="13"/>
      <c r="VNI181" s="56"/>
      <c r="VNJ181" s="74" t="s">
        <v>63</v>
      </c>
      <c r="VNK181" s="75"/>
      <c r="VNL181" s="13"/>
      <c r="VNM181" s="56"/>
      <c r="VNN181" s="74" t="s">
        <v>63</v>
      </c>
      <c r="VNO181" s="75"/>
      <c r="VNP181" s="13"/>
      <c r="VNQ181" s="56"/>
      <c r="VNR181" s="74" t="s">
        <v>63</v>
      </c>
      <c r="VNS181" s="75"/>
      <c r="VNT181" s="13"/>
      <c r="VNU181" s="56"/>
      <c r="VNV181" s="74" t="s">
        <v>63</v>
      </c>
      <c r="VNW181" s="75"/>
      <c r="VNX181" s="13"/>
      <c r="VNY181" s="56"/>
      <c r="VNZ181" s="74" t="s">
        <v>63</v>
      </c>
      <c r="VOA181" s="75"/>
      <c r="VOB181" s="13"/>
      <c r="VOC181" s="56"/>
      <c r="VOD181" s="74" t="s">
        <v>63</v>
      </c>
      <c r="VOE181" s="75"/>
      <c r="VOF181" s="13"/>
      <c r="VOG181" s="56"/>
      <c r="VOH181" s="74" t="s">
        <v>63</v>
      </c>
      <c r="VOI181" s="75"/>
      <c r="VOJ181" s="13"/>
      <c r="VOK181" s="56"/>
      <c r="VOL181" s="74" t="s">
        <v>63</v>
      </c>
      <c r="VOM181" s="75"/>
      <c r="VON181" s="13"/>
      <c r="VOO181" s="56"/>
      <c r="VOP181" s="74" t="s">
        <v>63</v>
      </c>
      <c r="VOQ181" s="75"/>
      <c r="VOR181" s="13"/>
      <c r="VOS181" s="56"/>
      <c r="VOT181" s="74" t="s">
        <v>63</v>
      </c>
      <c r="VOU181" s="75"/>
      <c r="VOV181" s="13"/>
      <c r="VOW181" s="56"/>
      <c r="VOX181" s="74" t="s">
        <v>63</v>
      </c>
      <c r="VOY181" s="75"/>
      <c r="VOZ181" s="13"/>
      <c r="VPA181" s="56"/>
      <c r="VPB181" s="74" t="s">
        <v>63</v>
      </c>
      <c r="VPC181" s="75"/>
      <c r="VPD181" s="13"/>
      <c r="VPE181" s="56"/>
      <c r="VPF181" s="74" t="s">
        <v>63</v>
      </c>
      <c r="VPG181" s="75"/>
      <c r="VPH181" s="13"/>
      <c r="VPI181" s="56"/>
      <c r="VPJ181" s="74" t="s">
        <v>63</v>
      </c>
      <c r="VPK181" s="75"/>
      <c r="VPL181" s="13"/>
      <c r="VPM181" s="56"/>
      <c r="VPN181" s="74" t="s">
        <v>63</v>
      </c>
      <c r="VPO181" s="75"/>
      <c r="VPP181" s="13"/>
      <c r="VPQ181" s="56"/>
      <c r="VPR181" s="74" t="s">
        <v>63</v>
      </c>
      <c r="VPS181" s="75"/>
      <c r="VPT181" s="13"/>
      <c r="VPU181" s="56"/>
      <c r="VPV181" s="74" t="s">
        <v>63</v>
      </c>
      <c r="VPW181" s="75"/>
      <c r="VPX181" s="13"/>
      <c r="VPY181" s="56"/>
      <c r="VPZ181" s="74" t="s">
        <v>63</v>
      </c>
      <c r="VQA181" s="75"/>
      <c r="VQB181" s="13"/>
      <c r="VQC181" s="56"/>
      <c r="VQD181" s="74" t="s">
        <v>63</v>
      </c>
      <c r="VQE181" s="75"/>
      <c r="VQF181" s="13"/>
      <c r="VQG181" s="56"/>
      <c r="VQH181" s="74" t="s">
        <v>63</v>
      </c>
      <c r="VQI181" s="75"/>
      <c r="VQJ181" s="13"/>
      <c r="VQK181" s="56"/>
      <c r="VQL181" s="74" t="s">
        <v>63</v>
      </c>
      <c r="VQM181" s="75"/>
      <c r="VQN181" s="13"/>
      <c r="VQO181" s="56"/>
      <c r="VQP181" s="74" t="s">
        <v>63</v>
      </c>
      <c r="VQQ181" s="75"/>
      <c r="VQR181" s="13"/>
      <c r="VQS181" s="56"/>
      <c r="VQT181" s="74" t="s">
        <v>63</v>
      </c>
      <c r="VQU181" s="75"/>
      <c r="VQV181" s="13"/>
      <c r="VQW181" s="56"/>
      <c r="VQX181" s="74" t="s">
        <v>63</v>
      </c>
      <c r="VQY181" s="75"/>
      <c r="VQZ181" s="13"/>
      <c r="VRA181" s="56"/>
      <c r="VRB181" s="74" t="s">
        <v>63</v>
      </c>
      <c r="VRC181" s="75"/>
      <c r="VRD181" s="13"/>
      <c r="VRE181" s="56"/>
      <c r="VRF181" s="74" t="s">
        <v>63</v>
      </c>
      <c r="VRG181" s="75"/>
      <c r="VRH181" s="13"/>
      <c r="VRI181" s="56"/>
      <c r="VRJ181" s="74" t="s">
        <v>63</v>
      </c>
      <c r="VRK181" s="75"/>
      <c r="VRL181" s="13"/>
      <c r="VRM181" s="56"/>
      <c r="VRN181" s="74" t="s">
        <v>63</v>
      </c>
      <c r="VRO181" s="75"/>
      <c r="VRP181" s="13"/>
      <c r="VRQ181" s="56"/>
      <c r="VRR181" s="74" t="s">
        <v>63</v>
      </c>
      <c r="VRS181" s="75"/>
      <c r="VRT181" s="13"/>
      <c r="VRU181" s="56"/>
      <c r="VRV181" s="74" t="s">
        <v>63</v>
      </c>
      <c r="VRW181" s="75"/>
      <c r="VRX181" s="13"/>
      <c r="VRY181" s="56"/>
      <c r="VRZ181" s="74" t="s">
        <v>63</v>
      </c>
      <c r="VSA181" s="75"/>
      <c r="VSB181" s="13"/>
      <c r="VSC181" s="56"/>
      <c r="VSD181" s="74" t="s">
        <v>63</v>
      </c>
      <c r="VSE181" s="75"/>
      <c r="VSF181" s="13"/>
      <c r="VSG181" s="56"/>
      <c r="VSH181" s="74" t="s">
        <v>63</v>
      </c>
      <c r="VSI181" s="75"/>
      <c r="VSJ181" s="13"/>
      <c r="VSK181" s="56"/>
      <c r="VSL181" s="74" t="s">
        <v>63</v>
      </c>
      <c r="VSM181" s="75"/>
      <c r="VSN181" s="13"/>
      <c r="VSO181" s="56"/>
      <c r="VSP181" s="74" t="s">
        <v>63</v>
      </c>
      <c r="VSQ181" s="75"/>
      <c r="VSR181" s="13"/>
      <c r="VSS181" s="56"/>
      <c r="VST181" s="74" t="s">
        <v>63</v>
      </c>
      <c r="VSU181" s="75"/>
      <c r="VSV181" s="13"/>
      <c r="VSW181" s="56"/>
      <c r="VSX181" s="74" t="s">
        <v>63</v>
      </c>
      <c r="VSY181" s="75"/>
      <c r="VSZ181" s="13"/>
      <c r="VTA181" s="56"/>
      <c r="VTB181" s="74" t="s">
        <v>63</v>
      </c>
      <c r="VTC181" s="75"/>
      <c r="VTD181" s="13"/>
      <c r="VTE181" s="56"/>
      <c r="VTF181" s="74" t="s">
        <v>63</v>
      </c>
      <c r="VTG181" s="75"/>
      <c r="VTH181" s="13"/>
      <c r="VTI181" s="56"/>
      <c r="VTJ181" s="74" t="s">
        <v>63</v>
      </c>
      <c r="VTK181" s="75"/>
      <c r="VTL181" s="13"/>
      <c r="VTM181" s="56"/>
      <c r="VTN181" s="74" t="s">
        <v>63</v>
      </c>
      <c r="VTO181" s="75"/>
      <c r="VTP181" s="13"/>
      <c r="VTQ181" s="56"/>
      <c r="VTR181" s="74" t="s">
        <v>63</v>
      </c>
      <c r="VTS181" s="75"/>
      <c r="VTT181" s="13"/>
      <c r="VTU181" s="56"/>
      <c r="VTV181" s="74" t="s">
        <v>63</v>
      </c>
      <c r="VTW181" s="75"/>
      <c r="VTX181" s="13"/>
      <c r="VTY181" s="56"/>
      <c r="VTZ181" s="74" t="s">
        <v>63</v>
      </c>
      <c r="VUA181" s="75"/>
      <c r="VUB181" s="13"/>
      <c r="VUC181" s="56"/>
      <c r="VUD181" s="74" t="s">
        <v>63</v>
      </c>
      <c r="VUE181" s="75"/>
      <c r="VUF181" s="13"/>
      <c r="VUG181" s="56"/>
      <c r="VUH181" s="74" t="s">
        <v>63</v>
      </c>
      <c r="VUI181" s="75"/>
      <c r="VUJ181" s="13"/>
      <c r="VUK181" s="56"/>
      <c r="VUL181" s="74" t="s">
        <v>63</v>
      </c>
      <c r="VUM181" s="75"/>
      <c r="VUN181" s="13"/>
      <c r="VUO181" s="56"/>
      <c r="VUP181" s="74" t="s">
        <v>63</v>
      </c>
      <c r="VUQ181" s="75"/>
      <c r="VUR181" s="13"/>
      <c r="VUS181" s="56"/>
      <c r="VUT181" s="74" t="s">
        <v>63</v>
      </c>
      <c r="VUU181" s="75"/>
      <c r="VUV181" s="13"/>
      <c r="VUW181" s="56"/>
      <c r="VUX181" s="74" t="s">
        <v>63</v>
      </c>
      <c r="VUY181" s="75"/>
      <c r="VUZ181" s="13"/>
      <c r="VVA181" s="56"/>
      <c r="VVB181" s="74" t="s">
        <v>63</v>
      </c>
      <c r="VVC181" s="75"/>
      <c r="VVD181" s="13"/>
      <c r="VVE181" s="56"/>
      <c r="VVF181" s="74" t="s">
        <v>63</v>
      </c>
      <c r="VVG181" s="75"/>
      <c r="VVH181" s="13"/>
      <c r="VVI181" s="56"/>
      <c r="VVJ181" s="74" t="s">
        <v>63</v>
      </c>
      <c r="VVK181" s="75"/>
      <c r="VVL181" s="13"/>
      <c r="VVM181" s="56"/>
      <c r="VVN181" s="74" t="s">
        <v>63</v>
      </c>
      <c r="VVO181" s="75"/>
      <c r="VVP181" s="13"/>
      <c r="VVQ181" s="56"/>
      <c r="VVR181" s="74" t="s">
        <v>63</v>
      </c>
      <c r="VVS181" s="75"/>
      <c r="VVT181" s="13"/>
      <c r="VVU181" s="56"/>
      <c r="VVV181" s="74" t="s">
        <v>63</v>
      </c>
      <c r="VVW181" s="75"/>
      <c r="VVX181" s="13"/>
      <c r="VVY181" s="56"/>
      <c r="VVZ181" s="74" t="s">
        <v>63</v>
      </c>
      <c r="VWA181" s="75"/>
      <c r="VWB181" s="13"/>
      <c r="VWC181" s="56"/>
      <c r="VWD181" s="74" t="s">
        <v>63</v>
      </c>
      <c r="VWE181" s="75"/>
      <c r="VWF181" s="13"/>
      <c r="VWG181" s="56"/>
      <c r="VWH181" s="74" t="s">
        <v>63</v>
      </c>
      <c r="VWI181" s="75"/>
      <c r="VWJ181" s="13"/>
      <c r="VWK181" s="56"/>
      <c r="VWL181" s="74" t="s">
        <v>63</v>
      </c>
      <c r="VWM181" s="75"/>
      <c r="VWN181" s="13"/>
      <c r="VWO181" s="56"/>
      <c r="VWP181" s="74" t="s">
        <v>63</v>
      </c>
      <c r="VWQ181" s="75"/>
      <c r="VWR181" s="13"/>
      <c r="VWS181" s="56"/>
      <c r="VWT181" s="74" t="s">
        <v>63</v>
      </c>
      <c r="VWU181" s="75"/>
      <c r="VWV181" s="13"/>
      <c r="VWW181" s="56"/>
      <c r="VWX181" s="74" t="s">
        <v>63</v>
      </c>
      <c r="VWY181" s="75"/>
      <c r="VWZ181" s="13"/>
      <c r="VXA181" s="56"/>
      <c r="VXB181" s="74" t="s">
        <v>63</v>
      </c>
      <c r="VXC181" s="75"/>
      <c r="VXD181" s="13"/>
      <c r="VXE181" s="56"/>
      <c r="VXF181" s="74" t="s">
        <v>63</v>
      </c>
      <c r="VXG181" s="75"/>
      <c r="VXH181" s="13"/>
      <c r="VXI181" s="56"/>
      <c r="VXJ181" s="74" t="s">
        <v>63</v>
      </c>
      <c r="VXK181" s="75"/>
      <c r="VXL181" s="13"/>
      <c r="VXM181" s="56"/>
      <c r="VXN181" s="74" t="s">
        <v>63</v>
      </c>
      <c r="VXO181" s="75"/>
      <c r="VXP181" s="13"/>
      <c r="VXQ181" s="56"/>
      <c r="VXR181" s="74" t="s">
        <v>63</v>
      </c>
      <c r="VXS181" s="75"/>
      <c r="VXT181" s="13"/>
      <c r="VXU181" s="56"/>
      <c r="VXV181" s="74" t="s">
        <v>63</v>
      </c>
      <c r="VXW181" s="75"/>
      <c r="VXX181" s="13"/>
      <c r="VXY181" s="56"/>
      <c r="VXZ181" s="74" t="s">
        <v>63</v>
      </c>
      <c r="VYA181" s="75"/>
      <c r="VYB181" s="13"/>
      <c r="VYC181" s="56"/>
      <c r="VYD181" s="74" t="s">
        <v>63</v>
      </c>
      <c r="VYE181" s="75"/>
      <c r="VYF181" s="13"/>
      <c r="VYG181" s="56"/>
      <c r="VYH181" s="74" t="s">
        <v>63</v>
      </c>
      <c r="VYI181" s="75"/>
      <c r="VYJ181" s="13"/>
      <c r="VYK181" s="56"/>
      <c r="VYL181" s="74" t="s">
        <v>63</v>
      </c>
      <c r="VYM181" s="75"/>
      <c r="VYN181" s="13"/>
      <c r="VYO181" s="56"/>
      <c r="VYP181" s="74" t="s">
        <v>63</v>
      </c>
      <c r="VYQ181" s="75"/>
      <c r="VYR181" s="13"/>
      <c r="VYS181" s="56"/>
      <c r="VYT181" s="74" t="s">
        <v>63</v>
      </c>
      <c r="VYU181" s="75"/>
      <c r="VYV181" s="13"/>
      <c r="VYW181" s="56"/>
      <c r="VYX181" s="74" t="s">
        <v>63</v>
      </c>
      <c r="VYY181" s="75"/>
      <c r="VYZ181" s="13"/>
      <c r="VZA181" s="56"/>
      <c r="VZB181" s="74" t="s">
        <v>63</v>
      </c>
      <c r="VZC181" s="75"/>
      <c r="VZD181" s="13"/>
      <c r="VZE181" s="56"/>
      <c r="VZF181" s="74" t="s">
        <v>63</v>
      </c>
      <c r="VZG181" s="75"/>
      <c r="VZH181" s="13"/>
      <c r="VZI181" s="56"/>
      <c r="VZJ181" s="74" t="s">
        <v>63</v>
      </c>
      <c r="VZK181" s="75"/>
      <c r="VZL181" s="13"/>
      <c r="VZM181" s="56"/>
      <c r="VZN181" s="74" t="s">
        <v>63</v>
      </c>
      <c r="VZO181" s="75"/>
      <c r="VZP181" s="13"/>
      <c r="VZQ181" s="56"/>
      <c r="VZR181" s="74" t="s">
        <v>63</v>
      </c>
      <c r="VZS181" s="75"/>
      <c r="VZT181" s="13"/>
      <c r="VZU181" s="56"/>
      <c r="VZV181" s="74" t="s">
        <v>63</v>
      </c>
      <c r="VZW181" s="75"/>
      <c r="VZX181" s="13"/>
      <c r="VZY181" s="56"/>
      <c r="VZZ181" s="74" t="s">
        <v>63</v>
      </c>
      <c r="WAA181" s="75"/>
      <c r="WAB181" s="13"/>
      <c r="WAC181" s="56"/>
      <c r="WAD181" s="74" t="s">
        <v>63</v>
      </c>
      <c r="WAE181" s="75"/>
      <c r="WAF181" s="13"/>
      <c r="WAG181" s="56"/>
      <c r="WAH181" s="74" t="s">
        <v>63</v>
      </c>
      <c r="WAI181" s="75"/>
      <c r="WAJ181" s="13"/>
      <c r="WAK181" s="56"/>
      <c r="WAL181" s="74" t="s">
        <v>63</v>
      </c>
      <c r="WAM181" s="75"/>
      <c r="WAN181" s="13"/>
      <c r="WAO181" s="56"/>
      <c r="WAP181" s="74" t="s">
        <v>63</v>
      </c>
      <c r="WAQ181" s="75"/>
      <c r="WAR181" s="13"/>
      <c r="WAS181" s="56"/>
      <c r="WAT181" s="74" t="s">
        <v>63</v>
      </c>
      <c r="WAU181" s="75"/>
      <c r="WAV181" s="13"/>
      <c r="WAW181" s="56"/>
      <c r="WAX181" s="74" t="s">
        <v>63</v>
      </c>
      <c r="WAY181" s="75"/>
      <c r="WAZ181" s="13"/>
      <c r="WBA181" s="56"/>
      <c r="WBB181" s="74" t="s">
        <v>63</v>
      </c>
      <c r="WBC181" s="75"/>
      <c r="WBD181" s="13"/>
      <c r="WBE181" s="56"/>
      <c r="WBF181" s="74" t="s">
        <v>63</v>
      </c>
      <c r="WBG181" s="75"/>
      <c r="WBH181" s="13"/>
      <c r="WBI181" s="56"/>
      <c r="WBJ181" s="74" t="s">
        <v>63</v>
      </c>
      <c r="WBK181" s="75"/>
      <c r="WBL181" s="13"/>
      <c r="WBM181" s="56"/>
      <c r="WBN181" s="74" t="s">
        <v>63</v>
      </c>
      <c r="WBO181" s="75"/>
      <c r="WBP181" s="13"/>
      <c r="WBQ181" s="56"/>
      <c r="WBR181" s="74" t="s">
        <v>63</v>
      </c>
      <c r="WBS181" s="75"/>
      <c r="WBT181" s="13"/>
      <c r="WBU181" s="56"/>
      <c r="WBV181" s="74" t="s">
        <v>63</v>
      </c>
      <c r="WBW181" s="75"/>
      <c r="WBX181" s="13"/>
      <c r="WBY181" s="56"/>
      <c r="WBZ181" s="74" t="s">
        <v>63</v>
      </c>
      <c r="WCA181" s="75"/>
      <c r="WCB181" s="13"/>
      <c r="WCC181" s="56"/>
      <c r="WCD181" s="74" t="s">
        <v>63</v>
      </c>
      <c r="WCE181" s="75"/>
      <c r="WCF181" s="13"/>
      <c r="WCG181" s="56"/>
      <c r="WCH181" s="74" t="s">
        <v>63</v>
      </c>
      <c r="WCI181" s="75"/>
      <c r="WCJ181" s="13"/>
      <c r="WCK181" s="56"/>
      <c r="WCL181" s="74" t="s">
        <v>63</v>
      </c>
      <c r="WCM181" s="75"/>
      <c r="WCN181" s="13"/>
      <c r="WCO181" s="56"/>
      <c r="WCP181" s="74" t="s">
        <v>63</v>
      </c>
      <c r="WCQ181" s="75"/>
      <c r="WCR181" s="13"/>
      <c r="WCS181" s="56"/>
      <c r="WCT181" s="74" t="s">
        <v>63</v>
      </c>
      <c r="WCU181" s="75"/>
      <c r="WCV181" s="13"/>
      <c r="WCW181" s="56"/>
      <c r="WCX181" s="74" t="s">
        <v>63</v>
      </c>
      <c r="WCY181" s="75"/>
      <c r="WCZ181" s="13"/>
      <c r="WDA181" s="56"/>
      <c r="WDB181" s="74" t="s">
        <v>63</v>
      </c>
      <c r="WDC181" s="75"/>
      <c r="WDD181" s="13"/>
      <c r="WDE181" s="56"/>
      <c r="WDF181" s="74" t="s">
        <v>63</v>
      </c>
      <c r="WDG181" s="75"/>
      <c r="WDH181" s="13"/>
      <c r="WDI181" s="56"/>
      <c r="WDJ181" s="74" t="s">
        <v>63</v>
      </c>
      <c r="WDK181" s="75"/>
      <c r="WDL181" s="13"/>
      <c r="WDM181" s="56"/>
      <c r="WDN181" s="74" t="s">
        <v>63</v>
      </c>
      <c r="WDO181" s="75"/>
      <c r="WDP181" s="13"/>
      <c r="WDQ181" s="56"/>
      <c r="WDR181" s="74" t="s">
        <v>63</v>
      </c>
      <c r="WDS181" s="75"/>
      <c r="WDT181" s="13"/>
      <c r="WDU181" s="56"/>
      <c r="WDV181" s="74" t="s">
        <v>63</v>
      </c>
      <c r="WDW181" s="75"/>
      <c r="WDX181" s="13"/>
      <c r="WDY181" s="56"/>
      <c r="WDZ181" s="74" t="s">
        <v>63</v>
      </c>
      <c r="WEA181" s="75"/>
      <c r="WEB181" s="13"/>
      <c r="WEC181" s="56"/>
      <c r="WED181" s="74" t="s">
        <v>63</v>
      </c>
      <c r="WEE181" s="75"/>
      <c r="WEF181" s="13"/>
      <c r="WEG181" s="56"/>
      <c r="WEH181" s="74" t="s">
        <v>63</v>
      </c>
      <c r="WEI181" s="75"/>
      <c r="WEJ181" s="13"/>
      <c r="WEK181" s="56"/>
      <c r="WEL181" s="74" t="s">
        <v>63</v>
      </c>
      <c r="WEM181" s="75"/>
      <c r="WEN181" s="13"/>
      <c r="WEO181" s="56"/>
      <c r="WEP181" s="74" t="s">
        <v>63</v>
      </c>
      <c r="WEQ181" s="75"/>
      <c r="WER181" s="13"/>
      <c r="WES181" s="56"/>
      <c r="WET181" s="74" t="s">
        <v>63</v>
      </c>
      <c r="WEU181" s="75"/>
      <c r="WEV181" s="13"/>
      <c r="WEW181" s="56"/>
      <c r="WEX181" s="74" t="s">
        <v>63</v>
      </c>
      <c r="WEY181" s="75"/>
      <c r="WEZ181" s="13"/>
      <c r="WFA181" s="56"/>
      <c r="WFB181" s="74" t="s">
        <v>63</v>
      </c>
      <c r="WFC181" s="75"/>
      <c r="WFD181" s="13"/>
      <c r="WFE181" s="56"/>
      <c r="WFF181" s="74" t="s">
        <v>63</v>
      </c>
      <c r="WFG181" s="75"/>
      <c r="WFH181" s="13"/>
      <c r="WFI181" s="56"/>
      <c r="WFJ181" s="74" t="s">
        <v>63</v>
      </c>
      <c r="WFK181" s="75"/>
      <c r="WFL181" s="13"/>
      <c r="WFM181" s="56"/>
      <c r="WFN181" s="74" t="s">
        <v>63</v>
      </c>
      <c r="WFO181" s="75"/>
      <c r="WFP181" s="13"/>
      <c r="WFQ181" s="56"/>
      <c r="WFR181" s="74" t="s">
        <v>63</v>
      </c>
      <c r="WFS181" s="75"/>
      <c r="WFT181" s="13"/>
      <c r="WFU181" s="56"/>
      <c r="WFV181" s="74" t="s">
        <v>63</v>
      </c>
      <c r="WFW181" s="75"/>
      <c r="WFX181" s="13"/>
      <c r="WFY181" s="56"/>
      <c r="WFZ181" s="74" t="s">
        <v>63</v>
      </c>
      <c r="WGA181" s="75"/>
      <c r="WGB181" s="13"/>
      <c r="WGC181" s="56"/>
      <c r="WGD181" s="74" t="s">
        <v>63</v>
      </c>
      <c r="WGE181" s="75"/>
      <c r="WGF181" s="13"/>
      <c r="WGG181" s="56"/>
      <c r="WGH181" s="74" t="s">
        <v>63</v>
      </c>
      <c r="WGI181" s="75"/>
      <c r="WGJ181" s="13"/>
      <c r="WGK181" s="56"/>
      <c r="WGL181" s="74" t="s">
        <v>63</v>
      </c>
      <c r="WGM181" s="75"/>
      <c r="WGN181" s="13"/>
      <c r="WGO181" s="56"/>
      <c r="WGP181" s="74" t="s">
        <v>63</v>
      </c>
      <c r="WGQ181" s="75"/>
      <c r="WGR181" s="13"/>
      <c r="WGS181" s="56"/>
      <c r="WGT181" s="74" t="s">
        <v>63</v>
      </c>
      <c r="WGU181" s="75"/>
      <c r="WGV181" s="13"/>
      <c r="WGW181" s="56"/>
      <c r="WGX181" s="74" t="s">
        <v>63</v>
      </c>
      <c r="WGY181" s="75"/>
      <c r="WGZ181" s="13"/>
      <c r="WHA181" s="56"/>
      <c r="WHB181" s="74" t="s">
        <v>63</v>
      </c>
      <c r="WHC181" s="75"/>
      <c r="WHD181" s="13"/>
      <c r="WHE181" s="56"/>
      <c r="WHF181" s="74" t="s">
        <v>63</v>
      </c>
      <c r="WHG181" s="75"/>
      <c r="WHH181" s="13"/>
      <c r="WHI181" s="56"/>
      <c r="WHJ181" s="74" t="s">
        <v>63</v>
      </c>
      <c r="WHK181" s="75"/>
      <c r="WHL181" s="13"/>
      <c r="WHM181" s="56"/>
      <c r="WHN181" s="74" t="s">
        <v>63</v>
      </c>
      <c r="WHO181" s="75"/>
      <c r="WHP181" s="13"/>
      <c r="WHQ181" s="56"/>
      <c r="WHR181" s="74" t="s">
        <v>63</v>
      </c>
      <c r="WHS181" s="75"/>
      <c r="WHT181" s="13"/>
      <c r="WHU181" s="56"/>
      <c r="WHV181" s="74" t="s">
        <v>63</v>
      </c>
      <c r="WHW181" s="75"/>
      <c r="WHX181" s="13"/>
      <c r="WHY181" s="56"/>
      <c r="WHZ181" s="74" t="s">
        <v>63</v>
      </c>
      <c r="WIA181" s="75"/>
      <c r="WIB181" s="13"/>
      <c r="WIC181" s="56"/>
      <c r="WID181" s="74" t="s">
        <v>63</v>
      </c>
      <c r="WIE181" s="75"/>
      <c r="WIF181" s="13"/>
      <c r="WIG181" s="56"/>
      <c r="WIH181" s="74" t="s">
        <v>63</v>
      </c>
      <c r="WII181" s="75"/>
      <c r="WIJ181" s="13"/>
      <c r="WIK181" s="56"/>
      <c r="WIL181" s="74" t="s">
        <v>63</v>
      </c>
      <c r="WIM181" s="75"/>
      <c r="WIN181" s="13"/>
      <c r="WIO181" s="56"/>
      <c r="WIP181" s="74" t="s">
        <v>63</v>
      </c>
      <c r="WIQ181" s="75"/>
      <c r="WIR181" s="13"/>
      <c r="WIS181" s="56"/>
      <c r="WIT181" s="74" t="s">
        <v>63</v>
      </c>
      <c r="WIU181" s="75"/>
      <c r="WIV181" s="13"/>
      <c r="WIW181" s="56"/>
      <c r="WIX181" s="74" t="s">
        <v>63</v>
      </c>
      <c r="WIY181" s="75"/>
      <c r="WIZ181" s="13"/>
      <c r="WJA181" s="56"/>
      <c r="WJB181" s="74" t="s">
        <v>63</v>
      </c>
      <c r="WJC181" s="75"/>
      <c r="WJD181" s="13"/>
      <c r="WJE181" s="56"/>
      <c r="WJF181" s="74" t="s">
        <v>63</v>
      </c>
      <c r="WJG181" s="75"/>
      <c r="WJH181" s="13"/>
      <c r="WJI181" s="56"/>
      <c r="WJJ181" s="74" t="s">
        <v>63</v>
      </c>
      <c r="WJK181" s="75"/>
      <c r="WJL181" s="13"/>
      <c r="WJM181" s="56"/>
      <c r="WJN181" s="74" t="s">
        <v>63</v>
      </c>
      <c r="WJO181" s="75"/>
      <c r="WJP181" s="13"/>
      <c r="WJQ181" s="56"/>
      <c r="WJR181" s="74" t="s">
        <v>63</v>
      </c>
      <c r="WJS181" s="75"/>
      <c r="WJT181" s="13"/>
      <c r="WJU181" s="56"/>
      <c r="WJV181" s="74" t="s">
        <v>63</v>
      </c>
      <c r="WJW181" s="75"/>
      <c r="WJX181" s="13"/>
      <c r="WJY181" s="56"/>
      <c r="WJZ181" s="74" t="s">
        <v>63</v>
      </c>
      <c r="WKA181" s="75"/>
      <c r="WKB181" s="13"/>
      <c r="WKC181" s="56"/>
      <c r="WKD181" s="74" t="s">
        <v>63</v>
      </c>
      <c r="WKE181" s="75"/>
      <c r="WKF181" s="13"/>
      <c r="WKG181" s="56"/>
      <c r="WKH181" s="74" t="s">
        <v>63</v>
      </c>
      <c r="WKI181" s="75"/>
      <c r="WKJ181" s="13"/>
      <c r="WKK181" s="56"/>
      <c r="WKL181" s="74" t="s">
        <v>63</v>
      </c>
      <c r="WKM181" s="75"/>
      <c r="WKN181" s="13"/>
      <c r="WKO181" s="56"/>
      <c r="WKP181" s="74" t="s">
        <v>63</v>
      </c>
      <c r="WKQ181" s="75"/>
      <c r="WKR181" s="13"/>
      <c r="WKS181" s="56"/>
      <c r="WKT181" s="74" t="s">
        <v>63</v>
      </c>
      <c r="WKU181" s="75"/>
      <c r="WKV181" s="13"/>
      <c r="WKW181" s="56"/>
      <c r="WKX181" s="74" t="s">
        <v>63</v>
      </c>
      <c r="WKY181" s="75"/>
      <c r="WKZ181" s="13"/>
      <c r="WLA181" s="56"/>
      <c r="WLB181" s="74" t="s">
        <v>63</v>
      </c>
      <c r="WLC181" s="75"/>
      <c r="WLD181" s="13"/>
      <c r="WLE181" s="56"/>
      <c r="WLF181" s="74" t="s">
        <v>63</v>
      </c>
      <c r="WLG181" s="75"/>
      <c r="WLH181" s="13"/>
      <c r="WLI181" s="56"/>
      <c r="WLJ181" s="74" t="s">
        <v>63</v>
      </c>
      <c r="WLK181" s="75"/>
      <c r="WLL181" s="13"/>
      <c r="WLM181" s="56"/>
      <c r="WLN181" s="74" t="s">
        <v>63</v>
      </c>
      <c r="WLO181" s="75"/>
      <c r="WLP181" s="13"/>
      <c r="WLQ181" s="56"/>
      <c r="WLR181" s="74" t="s">
        <v>63</v>
      </c>
      <c r="WLS181" s="75"/>
      <c r="WLT181" s="13"/>
      <c r="WLU181" s="56"/>
      <c r="WLV181" s="74" t="s">
        <v>63</v>
      </c>
      <c r="WLW181" s="75"/>
      <c r="WLX181" s="13"/>
      <c r="WLY181" s="56"/>
      <c r="WLZ181" s="74" t="s">
        <v>63</v>
      </c>
      <c r="WMA181" s="75"/>
      <c r="WMB181" s="13"/>
      <c r="WMC181" s="56"/>
      <c r="WMD181" s="74" t="s">
        <v>63</v>
      </c>
      <c r="WME181" s="75"/>
      <c r="WMF181" s="13"/>
      <c r="WMG181" s="56"/>
      <c r="WMH181" s="74" t="s">
        <v>63</v>
      </c>
      <c r="WMI181" s="75"/>
      <c r="WMJ181" s="13"/>
      <c r="WMK181" s="56"/>
      <c r="WML181" s="74" t="s">
        <v>63</v>
      </c>
      <c r="WMM181" s="75"/>
      <c r="WMN181" s="13"/>
      <c r="WMO181" s="56"/>
      <c r="WMP181" s="74" t="s">
        <v>63</v>
      </c>
      <c r="WMQ181" s="75"/>
      <c r="WMR181" s="13"/>
      <c r="WMS181" s="56"/>
      <c r="WMT181" s="74" t="s">
        <v>63</v>
      </c>
      <c r="WMU181" s="75"/>
      <c r="WMV181" s="13"/>
      <c r="WMW181" s="56"/>
      <c r="WMX181" s="74" t="s">
        <v>63</v>
      </c>
      <c r="WMY181" s="75"/>
      <c r="WMZ181" s="13"/>
      <c r="WNA181" s="56"/>
      <c r="WNB181" s="74" t="s">
        <v>63</v>
      </c>
      <c r="WNC181" s="75"/>
      <c r="WND181" s="13"/>
      <c r="WNE181" s="56"/>
      <c r="WNF181" s="74" t="s">
        <v>63</v>
      </c>
      <c r="WNG181" s="75"/>
      <c r="WNH181" s="13"/>
      <c r="WNI181" s="56"/>
      <c r="WNJ181" s="74" t="s">
        <v>63</v>
      </c>
      <c r="WNK181" s="75"/>
      <c r="WNL181" s="13"/>
      <c r="WNM181" s="56"/>
      <c r="WNN181" s="74" t="s">
        <v>63</v>
      </c>
      <c r="WNO181" s="75"/>
      <c r="WNP181" s="13"/>
      <c r="WNQ181" s="56"/>
      <c r="WNR181" s="74" t="s">
        <v>63</v>
      </c>
      <c r="WNS181" s="75"/>
      <c r="WNT181" s="13"/>
      <c r="WNU181" s="56"/>
      <c r="WNV181" s="74" t="s">
        <v>63</v>
      </c>
      <c r="WNW181" s="75"/>
      <c r="WNX181" s="13"/>
      <c r="WNY181" s="56"/>
      <c r="WNZ181" s="74" t="s">
        <v>63</v>
      </c>
      <c r="WOA181" s="75"/>
      <c r="WOB181" s="13"/>
      <c r="WOC181" s="56"/>
      <c r="WOD181" s="74" t="s">
        <v>63</v>
      </c>
      <c r="WOE181" s="75"/>
      <c r="WOF181" s="13"/>
      <c r="WOG181" s="56"/>
      <c r="WOH181" s="74" t="s">
        <v>63</v>
      </c>
      <c r="WOI181" s="75"/>
      <c r="WOJ181" s="13"/>
      <c r="WOK181" s="56"/>
      <c r="WOL181" s="74" t="s">
        <v>63</v>
      </c>
      <c r="WOM181" s="75"/>
      <c r="WON181" s="13"/>
      <c r="WOO181" s="56"/>
      <c r="WOP181" s="74" t="s">
        <v>63</v>
      </c>
      <c r="WOQ181" s="75"/>
      <c r="WOR181" s="13"/>
      <c r="WOS181" s="56"/>
      <c r="WOT181" s="74" t="s">
        <v>63</v>
      </c>
      <c r="WOU181" s="75"/>
      <c r="WOV181" s="13"/>
      <c r="WOW181" s="56"/>
      <c r="WOX181" s="74" t="s">
        <v>63</v>
      </c>
      <c r="WOY181" s="75"/>
      <c r="WOZ181" s="13"/>
      <c r="WPA181" s="56"/>
      <c r="WPB181" s="74" t="s">
        <v>63</v>
      </c>
      <c r="WPC181" s="75"/>
      <c r="WPD181" s="13"/>
      <c r="WPE181" s="56"/>
      <c r="WPF181" s="74" t="s">
        <v>63</v>
      </c>
      <c r="WPG181" s="75"/>
      <c r="WPH181" s="13"/>
      <c r="WPI181" s="56"/>
      <c r="WPJ181" s="74" t="s">
        <v>63</v>
      </c>
      <c r="WPK181" s="75"/>
      <c r="WPL181" s="13"/>
      <c r="WPM181" s="56"/>
      <c r="WPN181" s="74" t="s">
        <v>63</v>
      </c>
      <c r="WPO181" s="75"/>
      <c r="WPP181" s="13"/>
      <c r="WPQ181" s="56"/>
      <c r="WPR181" s="74" t="s">
        <v>63</v>
      </c>
      <c r="WPS181" s="75"/>
      <c r="WPT181" s="13"/>
      <c r="WPU181" s="56"/>
      <c r="WPV181" s="74" t="s">
        <v>63</v>
      </c>
      <c r="WPW181" s="75"/>
      <c r="WPX181" s="13"/>
      <c r="WPY181" s="56"/>
      <c r="WPZ181" s="74" t="s">
        <v>63</v>
      </c>
      <c r="WQA181" s="75"/>
      <c r="WQB181" s="13"/>
      <c r="WQC181" s="56"/>
      <c r="WQD181" s="74" t="s">
        <v>63</v>
      </c>
      <c r="WQE181" s="75"/>
      <c r="WQF181" s="13"/>
      <c r="WQG181" s="56"/>
      <c r="WQH181" s="74" t="s">
        <v>63</v>
      </c>
      <c r="WQI181" s="75"/>
      <c r="WQJ181" s="13"/>
      <c r="WQK181" s="56"/>
      <c r="WQL181" s="74" t="s">
        <v>63</v>
      </c>
      <c r="WQM181" s="75"/>
      <c r="WQN181" s="13"/>
      <c r="WQO181" s="56"/>
      <c r="WQP181" s="74" t="s">
        <v>63</v>
      </c>
      <c r="WQQ181" s="75"/>
      <c r="WQR181" s="13"/>
      <c r="WQS181" s="56"/>
      <c r="WQT181" s="74" t="s">
        <v>63</v>
      </c>
      <c r="WQU181" s="75"/>
      <c r="WQV181" s="13"/>
      <c r="WQW181" s="56"/>
      <c r="WQX181" s="74" t="s">
        <v>63</v>
      </c>
      <c r="WQY181" s="75"/>
      <c r="WQZ181" s="13"/>
      <c r="WRA181" s="56"/>
      <c r="WRB181" s="74" t="s">
        <v>63</v>
      </c>
      <c r="WRC181" s="75"/>
      <c r="WRD181" s="13"/>
      <c r="WRE181" s="56"/>
      <c r="WRF181" s="74" t="s">
        <v>63</v>
      </c>
      <c r="WRG181" s="75"/>
      <c r="WRH181" s="13"/>
      <c r="WRI181" s="56"/>
      <c r="WRJ181" s="74" t="s">
        <v>63</v>
      </c>
      <c r="WRK181" s="75"/>
      <c r="WRL181" s="13"/>
      <c r="WRM181" s="56"/>
      <c r="WRN181" s="74" t="s">
        <v>63</v>
      </c>
      <c r="WRO181" s="75"/>
      <c r="WRP181" s="13"/>
      <c r="WRQ181" s="56"/>
      <c r="WRR181" s="74" t="s">
        <v>63</v>
      </c>
      <c r="WRS181" s="75"/>
      <c r="WRT181" s="13"/>
      <c r="WRU181" s="56"/>
      <c r="WRV181" s="74" t="s">
        <v>63</v>
      </c>
      <c r="WRW181" s="75"/>
      <c r="WRX181" s="13"/>
      <c r="WRY181" s="56"/>
      <c r="WRZ181" s="74" t="s">
        <v>63</v>
      </c>
      <c r="WSA181" s="75"/>
      <c r="WSB181" s="13"/>
      <c r="WSC181" s="56"/>
      <c r="WSD181" s="74" t="s">
        <v>63</v>
      </c>
      <c r="WSE181" s="75"/>
      <c r="WSF181" s="13"/>
      <c r="WSG181" s="56"/>
      <c r="WSH181" s="74" t="s">
        <v>63</v>
      </c>
      <c r="WSI181" s="75"/>
      <c r="WSJ181" s="13"/>
      <c r="WSK181" s="56"/>
      <c r="WSL181" s="74" t="s">
        <v>63</v>
      </c>
      <c r="WSM181" s="75"/>
      <c r="WSN181" s="13"/>
      <c r="WSO181" s="56"/>
      <c r="WSP181" s="74" t="s">
        <v>63</v>
      </c>
      <c r="WSQ181" s="75"/>
      <c r="WSR181" s="13"/>
      <c r="WSS181" s="56"/>
      <c r="WST181" s="74" t="s">
        <v>63</v>
      </c>
      <c r="WSU181" s="75"/>
      <c r="WSV181" s="13"/>
      <c r="WSW181" s="56"/>
      <c r="WSX181" s="74" t="s">
        <v>63</v>
      </c>
      <c r="WSY181" s="75"/>
      <c r="WSZ181" s="13"/>
      <c r="WTA181" s="56"/>
      <c r="WTB181" s="74" t="s">
        <v>63</v>
      </c>
      <c r="WTC181" s="75"/>
      <c r="WTD181" s="13"/>
      <c r="WTE181" s="56"/>
      <c r="WTF181" s="74" t="s">
        <v>63</v>
      </c>
      <c r="WTG181" s="75"/>
      <c r="WTH181" s="13"/>
      <c r="WTI181" s="56"/>
      <c r="WTJ181" s="74" t="s">
        <v>63</v>
      </c>
      <c r="WTK181" s="75"/>
      <c r="WTL181" s="13"/>
      <c r="WTM181" s="56"/>
      <c r="WTN181" s="74" t="s">
        <v>63</v>
      </c>
      <c r="WTO181" s="75"/>
      <c r="WTP181" s="13"/>
      <c r="WTQ181" s="56"/>
      <c r="WTR181" s="74" t="s">
        <v>63</v>
      </c>
      <c r="WTS181" s="75"/>
      <c r="WTT181" s="13"/>
      <c r="WTU181" s="56"/>
      <c r="WTV181" s="74" t="s">
        <v>63</v>
      </c>
      <c r="WTW181" s="75"/>
      <c r="WTX181" s="13"/>
      <c r="WTY181" s="56"/>
      <c r="WTZ181" s="74" t="s">
        <v>63</v>
      </c>
      <c r="WUA181" s="75"/>
      <c r="WUB181" s="13"/>
      <c r="WUC181" s="56"/>
      <c r="WUD181" s="74" t="s">
        <v>63</v>
      </c>
      <c r="WUE181" s="75"/>
      <c r="WUF181" s="13"/>
      <c r="WUG181" s="56"/>
      <c r="WUH181" s="74" t="s">
        <v>63</v>
      </c>
      <c r="WUI181" s="75"/>
      <c r="WUJ181" s="13"/>
      <c r="WUK181" s="56"/>
      <c r="WUL181" s="74" t="s">
        <v>63</v>
      </c>
      <c r="WUM181" s="75"/>
      <c r="WUN181" s="13"/>
      <c r="WUO181" s="56"/>
      <c r="WUP181" s="74" t="s">
        <v>63</v>
      </c>
      <c r="WUQ181" s="75"/>
      <c r="WUR181" s="13"/>
      <c r="WUS181" s="56"/>
      <c r="WUT181" s="74" t="s">
        <v>63</v>
      </c>
      <c r="WUU181" s="75"/>
      <c r="WUV181" s="13"/>
      <c r="WUW181" s="56"/>
      <c r="WUX181" s="74" t="s">
        <v>63</v>
      </c>
      <c r="WUY181" s="75"/>
      <c r="WUZ181" s="13"/>
      <c r="WVA181" s="56"/>
      <c r="WVB181" s="74" t="s">
        <v>63</v>
      </c>
      <c r="WVC181" s="75"/>
      <c r="WVD181" s="13"/>
      <c r="WVE181" s="56"/>
      <c r="WVF181" s="74" t="s">
        <v>63</v>
      </c>
      <c r="WVG181" s="75"/>
      <c r="WVH181" s="13"/>
      <c r="WVI181" s="56"/>
      <c r="WVJ181" s="74" t="s">
        <v>63</v>
      </c>
      <c r="WVK181" s="75"/>
      <c r="WVL181" s="13"/>
      <c r="WVM181" s="56"/>
      <c r="WVN181" s="74" t="s">
        <v>63</v>
      </c>
      <c r="WVO181" s="75"/>
      <c r="WVP181" s="13"/>
      <c r="WVQ181" s="56"/>
      <c r="WVR181" s="74" t="s">
        <v>63</v>
      </c>
      <c r="WVS181" s="75"/>
      <c r="WVT181" s="13"/>
      <c r="WVU181" s="56"/>
      <c r="WVV181" s="74" t="s">
        <v>63</v>
      </c>
      <c r="WVW181" s="75"/>
      <c r="WVX181" s="13"/>
      <c r="WVY181" s="56"/>
      <c r="WVZ181" s="74" t="s">
        <v>63</v>
      </c>
      <c r="WWA181" s="75"/>
      <c r="WWB181" s="13"/>
      <c r="WWC181" s="56"/>
      <c r="WWD181" s="74" t="s">
        <v>63</v>
      </c>
      <c r="WWE181" s="75"/>
      <c r="WWF181" s="13"/>
      <c r="WWG181" s="56"/>
      <c r="WWH181" s="74" t="s">
        <v>63</v>
      </c>
      <c r="WWI181" s="75"/>
      <c r="WWJ181" s="13"/>
      <c r="WWK181" s="56"/>
      <c r="WWL181" s="74" t="s">
        <v>63</v>
      </c>
      <c r="WWM181" s="75"/>
      <c r="WWN181" s="13"/>
      <c r="WWO181" s="56"/>
      <c r="WWP181" s="74" t="s">
        <v>63</v>
      </c>
      <c r="WWQ181" s="75"/>
      <c r="WWR181" s="13"/>
      <c r="WWS181" s="56"/>
      <c r="WWT181" s="74" t="s">
        <v>63</v>
      </c>
      <c r="WWU181" s="75"/>
      <c r="WWV181" s="13"/>
      <c r="WWW181" s="56"/>
      <c r="WWX181" s="74" t="s">
        <v>63</v>
      </c>
      <c r="WWY181" s="75"/>
      <c r="WWZ181" s="13"/>
      <c r="WXA181" s="56"/>
      <c r="WXB181" s="74" t="s">
        <v>63</v>
      </c>
      <c r="WXC181" s="75"/>
      <c r="WXD181" s="13"/>
      <c r="WXE181" s="56"/>
      <c r="WXF181" s="74" t="s">
        <v>63</v>
      </c>
      <c r="WXG181" s="75"/>
      <c r="WXH181" s="13"/>
      <c r="WXI181" s="56"/>
      <c r="WXJ181" s="74" t="s">
        <v>63</v>
      </c>
      <c r="WXK181" s="75"/>
      <c r="WXL181" s="13"/>
      <c r="WXM181" s="56"/>
      <c r="WXN181" s="74" t="s">
        <v>63</v>
      </c>
      <c r="WXO181" s="75"/>
      <c r="WXP181" s="13"/>
      <c r="WXQ181" s="56"/>
      <c r="WXR181" s="74" t="s">
        <v>63</v>
      </c>
      <c r="WXS181" s="75"/>
      <c r="WXT181" s="13"/>
      <c r="WXU181" s="56"/>
      <c r="WXV181" s="74" t="s">
        <v>63</v>
      </c>
      <c r="WXW181" s="75"/>
      <c r="WXX181" s="13"/>
      <c r="WXY181" s="56"/>
      <c r="WXZ181" s="74" t="s">
        <v>63</v>
      </c>
      <c r="WYA181" s="75"/>
      <c r="WYB181" s="13"/>
      <c r="WYC181" s="56"/>
      <c r="WYD181" s="74" t="s">
        <v>63</v>
      </c>
      <c r="WYE181" s="75"/>
      <c r="WYF181" s="13"/>
      <c r="WYG181" s="56"/>
      <c r="WYH181" s="74" t="s">
        <v>63</v>
      </c>
      <c r="WYI181" s="75"/>
      <c r="WYJ181" s="13"/>
      <c r="WYK181" s="56"/>
      <c r="WYL181" s="74" t="s">
        <v>63</v>
      </c>
      <c r="WYM181" s="75"/>
      <c r="WYN181" s="13"/>
      <c r="WYO181" s="56"/>
      <c r="WYP181" s="74" t="s">
        <v>63</v>
      </c>
      <c r="WYQ181" s="75"/>
      <c r="WYR181" s="13"/>
      <c r="WYS181" s="56"/>
      <c r="WYT181" s="74" t="s">
        <v>63</v>
      </c>
      <c r="WYU181" s="75"/>
      <c r="WYV181" s="13"/>
      <c r="WYW181" s="56"/>
      <c r="WYX181" s="74" t="s">
        <v>63</v>
      </c>
      <c r="WYY181" s="75"/>
      <c r="WYZ181" s="13"/>
      <c r="WZA181" s="56"/>
      <c r="WZB181" s="74" t="s">
        <v>63</v>
      </c>
      <c r="WZC181" s="75"/>
      <c r="WZD181" s="13"/>
      <c r="WZE181" s="56"/>
      <c r="WZF181" s="74" t="s">
        <v>63</v>
      </c>
      <c r="WZG181" s="75"/>
      <c r="WZH181" s="13"/>
      <c r="WZI181" s="56"/>
      <c r="WZJ181" s="74" t="s">
        <v>63</v>
      </c>
      <c r="WZK181" s="75"/>
      <c r="WZL181" s="13"/>
      <c r="WZM181" s="56"/>
      <c r="WZN181" s="74" t="s">
        <v>63</v>
      </c>
      <c r="WZO181" s="75"/>
      <c r="WZP181" s="13"/>
      <c r="WZQ181" s="56"/>
      <c r="WZR181" s="74" t="s">
        <v>63</v>
      </c>
      <c r="WZS181" s="75"/>
      <c r="WZT181" s="13"/>
      <c r="WZU181" s="56"/>
      <c r="WZV181" s="74" t="s">
        <v>63</v>
      </c>
      <c r="WZW181" s="75"/>
      <c r="WZX181" s="13"/>
      <c r="WZY181" s="56"/>
      <c r="WZZ181" s="74" t="s">
        <v>63</v>
      </c>
      <c r="XAA181" s="75"/>
      <c r="XAB181" s="13"/>
      <c r="XAC181" s="56"/>
      <c r="XAD181" s="74" t="s">
        <v>63</v>
      </c>
      <c r="XAE181" s="75"/>
      <c r="XAF181" s="13"/>
      <c r="XAG181" s="56"/>
      <c r="XAH181" s="74" t="s">
        <v>63</v>
      </c>
      <c r="XAI181" s="75"/>
      <c r="XAJ181" s="13"/>
      <c r="XAK181" s="56"/>
      <c r="XAL181" s="74" t="s">
        <v>63</v>
      </c>
      <c r="XAM181" s="75"/>
      <c r="XAN181" s="13"/>
      <c r="XAO181" s="56"/>
      <c r="XAP181" s="74" t="s">
        <v>63</v>
      </c>
      <c r="XAQ181" s="75"/>
      <c r="XAR181" s="13"/>
      <c r="XAS181" s="56"/>
      <c r="XAT181" s="74" t="s">
        <v>63</v>
      </c>
      <c r="XAU181" s="75"/>
      <c r="XAV181" s="13"/>
      <c r="XAW181" s="56"/>
      <c r="XAX181" s="74" t="s">
        <v>63</v>
      </c>
      <c r="XAY181" s="75"/>
      <c r="XAZ181" s="13"/>
      <c r="XBA181" s="56"/>
      <c r="XBB181" s="74" t="s">
        <v>63</v>
      </c>
      <c r="XBC181" s="75"/>
      <c r="XBD181" s="13"/>
      <c r="XBE181" s="56"/>
      <c r="XBF181" s="74" t="s">
        <v>63</v>
      </c>
      <c r="XBG181" s="75"/>
      <c r="XBH181" s="13"/>
      <c r="XBI181" s="56"/>
      <c r="XBJ181" s="74" t="s">
        <v>63</v>
      </c>
      <c r="XBK181" s="75"/>
      <c r="XBL181" s="13"/>
      <c r="XBM181" s="56"/>
      <c r="XBN181" s="74" t="s">
        <v>63</v>
      </c>
      <c r="XBO181" s="75"/>
      <c r="XBP181" s="13"/>
      <c r="XBQ181" s="56"/>
      <c r="XBR181" s="74" t="s">
        <v>63</v>
      </c>
      <c r="XBS181" s="75"/>
      <c r="XBT181" s="13"/>
      <c r="XBU181" s="56"/>
      <c r="XBV181" s="74" t="s">
        <v>63</v>
      </c>
      <c r="XBW181" s="75"/>
      <c r="XBX181" s="13"/>
      <c r="XBY181" s="56"/>
      <c r="XBZ181" s="74" t="s">
        <v>63</v>
      </c>
      <c r="XCA181" s="75"/>
      <c r="XCB181" s="13"/>
      <c r="XCC181" s="56"/>
      <c r="XCD181" s="74" t="s">
        <v>63</v>
      </c>
      <c r="XCE181" s="75"/>
      <c r="XCF181" s="13"/>
      <c r="XCG181" s="56"/>
      <c r="XCH181" s="74" t="s">
        <v>63</v>
      </c>
      <c r="XCI181" s="75"/>
      <c r="XCJ181" s="13"/>
      <c r="XCK181" s="56"/>
      <c r="XCL181" s="74" t="s">
        <v>63</v>
      </c>
      <c r="XCM181" s="75"/>
      <c r="XCN181" s="13"/>
      <c r="XCO181" s="56"/>
      <c r="XCP181" s="74" t="s">
        <v>63</v>
      </c>
      <c r="XCQ181" s="75"/>
      <c r="XCR181" s="13"/>
      <c r="XCS181" s="56"/>
      <c r="XCT181" s="74" t="s">
        <v>63</v>
      </c>
      <c r="XCU181" s="75"/>
      <c r="XCV181" s="13"/>
      <c r="XCW181" s="56"/>
      <c r="XCX181" s="74" t="s">
        <v>63</v>
      </c>
      <c r="XCY181" s="75"/>
      <c r="XCZ181" s="13"/>
      <c r="XDA181" s="56"/>
      <c r="XDB181" s="74" t="s">
        <v>63</v>
      </c>
      <c r="XDC181" s="75"/>
      <c r="XDD181" s="13"/>
      <c r="XDE181" s="56"/>
      <c r="XDF181" s="74" t="s">
        <v>63</v>
      </c>
      <c r="XDG181" s="75"/>
      <c r="XDH181" s="13"/>
      <c r="XDI181" s="56"/>
      <c r="XDJ181" s="74" t="s">
        <v>63</v>
      </c>
      <c r="XDK181" s="75"/>
      <c r="XDL181" s="13"/>
      <c r="XDM181" s="56"/>
      <c r="XDN181" s="74" t="s">
        <v>63</v>
      </c>
      <c r="XDO181" s="75"/>
      <c r="XDP181" s="13"/>
      <c r="XDQ181" s="56"/>
      <c r="XDR181" s="74" t="s">
        <v>63</v>
      </c>
      <c r="XDS181" s="75"/>
      <c r="XDT181" s="13"/>
      <c r="XDU181" s="56"/>
    </row>
    <row r="182" spans="1:16349" s="73" customFormat="1" ht="15.75" customHeight="1">
      <c r="A182" s="44"/>
      <c r="B182" s="42"/>
      <c r="C182" s="43"/>
      <c r="D182" s="43"/>
      <c r="E182" s="75"/>
      <c r="F182" s="22"/>
      <c r="G182" s="75"/>
      <c r="H182" s="13"/>
      <c r="I182" s="13"/>
      <c r="J182" s="22"/>
      <c r="K182" s="75"/>
      <c r="L182" s="43"/>
      <c r="M182" s="43"/>
      <c r="N182" s="44"/>
      <c r="O182" s="42"/>
      <c r="P182" s="43"/>
      <c r="Q182" s="43"/>
      <c r="R182" s="44"/>
      <c r="S182" s="42"/>
      <c r="T182" s="43"/>
      <c r="U182" s="43"/>
      <c r="V182" s="44"/>
      <c r="W182" s="42"/>
      <c r="X182" s="43"/>
      <c r="Y182" s="43"/>
      <c r="Z182" s="44"/>
      <c r="AA182" s="42"/>
      <c r="AB182" s="43"/>
      <c r="AC182" s="43"/>
      <c r="AD182" s="44"/>
      <c r="AE182" s="42"/>
      <c r="AF182" s="43"/>
      <c r="AG182" s="43"/>
      <c r="AH182" s="44"/>
      <c r="AI182" s="42"/>
      <c r="AJ182" s="43"/>
      <c r="AK182" s="43"/>
      <c r="AL182" s="44"/>
      <c r="AM182" s="42"/>
      <c r="AN182" s="43"/>
      <c r="AO182" s="43"/>
      <c r="AP182" s="44"/>
      <c r="AQ182" s="42"/>
      <c r="AR182" s="43"/>
      <c r="AS182" s="43"/>
      <c r="AT182" s="44"/>
      <c r="AU182" s="42"/>
      <c r="AV182" s="43"/>
      <c r="AW182" s="43"/>
      <c r="AX182" s="44"/>
      <c r="AY182" s="42"/>
      <c r="AZ182" s="43"/>
      <c r="BA182" s="43"/>
      <c r="BB182" s="44"/>
      <c r="BC182" s="42"/>
      <c r="BD182" s="43"/>
      <c r="BE182" s="43"/>
      <c r="BF182" s="44"/>
      <c r="BG182" s="42"/>
      <c r="BH182" s="43"/>
      <c r="BI182" s="43"/>
      <c r="BJ182" s="44"/>
      <c r="BK182" s="42"/>
      <c r="BL182" s="43"/>
      <c r="BM182" s="43"/>
      <c r="BN182" s="44"/>
      <c r="BO182" s="42"/>
      <c r="BP182" s="43"/>
      <c r="BQ182" s="43"/>
      <c r="BR182" s="44"/>
      <c r="BS182" s="42"/>
      <c r="BT182" s="43"/>
      <c r="BU182" s="43"/>
      <c r="BV182" s="44"/>
      <c r="BW182" s="42"/>
      <c r="BX182" s="43"/>
      <c r="BY182" s="43"/>
      <c r="BZ182" s="44"/>
      <c r="CA182" s="42"/>
      <c r="CB182" s="43"/>
      <c r="CC182" s="43"/>
      <c r="CD182" s="44"/>
      <c r="CE182" s="42"/>
      <c r="CF182" s="43"/>
      <c r="CG182" s="43"/>
      <c r="CH182" s="44"/>
      <c r="CI182" s="42"/>
      <c r="CJ182" s="43"/>
      <c r="CK182" s="43"/>
      <c r="CL182" s="44"/>
      <c r="CM182" s="42"/>
      <c r="CN182" s="43"/>
      <c r="CO182" s="43"/>
      <c r="CP182" s="44"/>
      <c r="CQ182" s="42"/>
      <c r="CR182" s="43"/>
      <c r="CS182" s="43"/>
      <c r="CT182" s="44"/>
      <c r="CU182" s="42"/>
      <c r="CV182" s="43"/>
      <c r="CW182" s="43"/>
      <c r="CX182" s="44"/>
      <c r="CY182" s="42"/>
      <c r="CZ182" s="43"/>
      <c r="DA182" s="43"/>
      <c r="DB182" s="44"/>
      <c r="DC182" s="42"/>
      <c r="DD182" s="43"/>
      <c r="DE182" s="43"/>
      <c r="DF182" s="44"/>
      <c r="DG182" s="42"/>
      <c r="DH182" s="43"/>
      <c r="DI182" s="43"/>
      <c r="DJ182" s="44"/>
      <c r="DK182" s="42"/>
      <c r="DL182" s="43"/>
      <c r="DM182" s="43"/>
      <c r="DN182" s="44"/>
      <c r="DO182" s="42"/>
      <c r="DP182" s="43"/>
      <c r="DQ182" s="43"/>
      <c r="DR182" s="44"/>
      <c r="DS182" s="42"/>
      <c r="DT182" s="43"/>
      <c r="DU182" s="43"/>
      <c r="DV182" s="44"/>
      <c r="DW182" s="42"/>
      <c r="DX182" s="43"/>
      <c r="DY182" s="43"/>
      <c r="DZ182" s="44"/>
      <c r="EA182" s="42"/>
      <c r="EB182" s="43"/>
      <c r="EC182" s="43"/>
      <c r="ED182" s="44"/>
      <c r="EE182" s="42"/>
      <c r="EF182" s="43"/>
      <c r="EG182" s="43"/>
      <c r="EH182" s="44"/>
      <c r="EI182" s="42"/>
      <c r="EJ182" s="43"/>
      <c r="EK182" s="43"/>
      <c r="EL182" s="44"/>
      <c r="EM182" s="42"/>
      <c r="EN182" s="43"/>
      <c r="EO182" s="43"/>
      <c r="EP182" s="44"/>
      <c r="EQ182" s="42"/>
      <c r="ER182" s="43"/>
      <c r="ES182" s="43"/>
      <c r="ET182" s="44"/>
      <c r="EU182" s="42"/>
      <c r="EV182" s="43"/>
      <c r="EW182" s="43"/>
      <c r="EX182" s="44"/>
      <c r="EY182" s="42"/>
      <c r="EZ182" s="43"/>
      <c r="FA182" s="43"/>
      <c r="FB182" s="44"/>
      <c r="FC182" s="42"/>
      <c r="FD182" s="43"/>
      <c r="FE182" s="43"/>
      <c r="FF182" s="44"/>
      <c r="FG182" s="42"/>
      <c r="FH182" s="43"/>
      <c r="FI182" s="43"/>
      <c r="FJ182" s="44"/>
      <c r="FK182" s="42"/>
      <c r="FL182" s="43"/>
      <c r="FM182" s="43"/>
      <c r="FN182" s="44"/>
      <c r="FO182" s="42"/>
      <c r="FP182" s="43"/>
      <c r="FQ182" s="43"/>
      <c r="FR182" s="44"/>
      <c r="FS182" s="42"/>
      <c r="FT182" s="43"/>
      <c r="FU182" s="43"/>
      <c r="FV182" s="44"/>
      <c r="FW182" s="42"/>
      <c r="FX182" s="43"/>
      <c r="FY182" s="43"/>
      <c r="FZ182" s="44"/>
      <c r="GA182" s="42"/>
      <c r="GB182" s="43"/>
      <c r="GC182" s="43"/>
      <c r="GD182" s="44"/>
      <c r="GE182" s="42"/>
      <c r="GF182" s="43"/>
      <c r="GG182" s="43"/>
      <c r="GH182" s="44"/>
      <c r="GI182" s="42"/>
      <c r="GJ182" s="43"/>
      <c r="GK182" s="43"/>
      <c r="GL182" s="44"/>
      <c r="GM182" s="42"/>
      <c r="GN182" s="43"/>
      <c r="GO182" s="43"/>
      <c r="GP182" s="44"/>
      <c r="GQ182" s="42"/>
      <c r="GR182" s="43"/>
      <c r="GS182" s="43"/>
      <c r="GT182" s="44"/>
      <c r="GU182" s="42"/>
      <c r="GV182" s="43"/>
      <c r="GW182" s="43"/>
      <c r="GX182" s="44"/>
      <c r="GY182" s="42"/>
      <c r="GZ182" s="43"/>
      <c r="HA182" s="43"/>
      <c r="HB182" s="44"/>
      <c r="HC182" s="42"/>
      <c r="HD182" s="43"/>
      <c r="HE182" s="43"/>
      <c r="HF182" s="44"/>
      <c r="HG182" s="42"/>
      <c r="HH182" s="43"/>
      <c r="HI182" s="43"/>
      <c r="HJ182" s="44"/>
      <c r="HK182" s="42"/>
      <c r="HL182" s="43"/>
      <c r="HM182" s="43"/>
      <c r="HN182" s="44"/>
      <c r="HO182" s="42"/>
      <c r="HP182" s="43"/>
      <c r="HQ182" s="43"/>
      <c r="HR182" s="44"/>
      <c r="HS182" s="42"/>
      <c r="HT182" s="43"/>
      <c r="HU182" s="43"/>
      <c r="HV182" s="44"/>
      <c r="HW182" s="42"/>
      <c r="HX182" s="43"/>
      <c r="HY182" s="43"/>
      <c r="HZ182" s="44"/>
      <c r="IA182" s="42"/>
      <c r="IB182" s="43"/>
      <c r="IC182" s="43"/>
      <c r="ID182" s="44"/>
      <c r="IE182" s="42"/>
      <c r="IF182" s="43"/>
      <c r="IG182" s="43"/>
      <c r="IH182" s="44"/>
      <c r="II182" s="42"/>
      <c r="IJ182" s="43"/>
      <c r="IK182" s="43"/>
      <c r="IL182" s="44"/>
      <c r="IM182" s="42"/>
      <c r="IN182" s="43"/>
      <c r="IO182" s="43"/>
      <c r="IP182" s="44"/>
      <c r="IQ182" s="42"/>
      <c r="IR182" s="43"/>
      <c r="IS182" s="43"/>
      <c r="IT182" s="44"/>
      <c r="IU182" s="42"/>
      <c r="IV182" s="43"/>
      <c r="IW182" s="43"/>
      <c r="IX182" s="44"/>
      <c r="IY182" s="42"/>
      <c r="IZ182" s="43"/>
      <c r="JA182" s="43"/>
      <c r="JB182" s="44"/>
      <c r="JC182" s="42"/>
      <c r="JD182" s="43"/>
      <c r="JE182" s="43"/>
      <c r="JF182" s="44"/>
      <c r="JG182" s="42"/>
      <c r="JH182" s="43"/>
      <c r="JI182" s="43"/>
      <c r="JJ182" s="44"/>
      <c r="JK182" s="42"/>
      <c r="JL182" s="43"/>
      <c r="JM182" s="43"/>
      <c r="JN182" s="44"/>
      <c r="JO182" s="42"/>
      <c r="JP182" s="43"/>
      <c r="JQ182" s="43"/>
      <c r="JR182" s="44"/>
      <c r="JS182" s="42"/>
      <c r="JT182" s="43"/>
      <c r="JU182" s="43"/>
      <c r="JV182" s="44"/>
      <c r="JW182" s="42"/>
      <c r="JX182" s="43"/>
      <c r="JY182" s="43"/>
      <c r="JZ182" s="44"/>
      <c r="KA182" s="42"/>
      <c r="KB182" s="43"/>
      <c r="KC182" s="43"/>
      <c r="KD182" s="44"/>
      <c r="KE182" s="42"/>
      <c r="KF182" s="43"/>
      <c r="KG182" s="43"/>
      <c r="KH182" s="44"/>
      <c r="KI182" s="42"/>
      <c r="KJ182" s="43"/>
      <c r="KK182" s="43"/>
      <c r="KL182" s="44"/>
      <c r="KM182" s="42"/>
      <c r="KN182" s="43"/>
      <c r="KO182" s="43"/>
      <c r="KP182" s="44"/>
      <c r="KQ182" s="42"/>
      <c r="KR182" s="43"/>
      <c r="KS182" s="43"/>
      <c r="KT182" s="44"/>
      <c r="KU182" s="42"/>
      <c r="KV182" s="43"/>
      <c r="KW182" s="43"/>
      <c r="KX182" s="44"/>
      <c r="KY182" s="42"/>
      <c r="KZ182" s="43"/>
      <c r="LA182" s="43"/>
      <c r="LB182" s="44"/>
      <c r="LC182" s="42"/>
      <c r="LD182" s="43"/>
      <c r="LE182" s="43"/>
      <c r="LF182" s="44"/>
      <c r="LG182" s="42"/>
      <c r="LH182" s="43"/>
      <c r="LI182" s="43"/>
      <c r="LJ182" s="44"/>
      <c r="LK182" s="42"/>
      <c r="LL182" s="43"/>
      <c r="LM182" s="43"/>
      <c r="LN182" s="44"/>
      <c r="LO182" s="42"/>
      <c r="LP182" s="43"/>
      <c r="LQ182" s="43"/>
      <c r="LR182" s="44"/>
      <c r="LS182" s="42"/>
      <c r="LT182" s="43"/>
      <c r="LU182" s="43"/>
      <c r="LV182" s="44"/>
      <c r="LW182" s="42"/>
      <c r="LX182" s="43"/>
      <c r="LY182" s="43"/>
      <c r="LZ182" s="44"/>
      <c r="MA182" s="42"/>
      <c r="MB182" s="43"/>
      <c r="MC182" s="43"/>
      <c r="MD182" s="44"/>
      <c r="ME182" s="42"/>
      <c r="MF182" s="43"/>
      <c r="MG182" s="43"/>
      <c r="MH182" s="44"/>
      <c r="MI182" s="42"/>
      <c r="MJ182" s="43"/>
      <c r="MK182" s="43"/>
      <c r="ML182" s="44"/>
      <c r="MM182" s="42"/>
      <c r="MN182" s="43"/>
      <c r="MO182" s="43"/>
      <c r="MP182" s="44"/>
      <c r="MQ182" s="42"/>
      <c r="MR182" s="43"/>
      <c r="MS182" s="43"/>
      <c r="MT182" s="44"/>
      <c r="MU182" s="42"/>
      <c r="MV182" s="43"/>
      <c r="MW182" s="43"/>
      <c r="MX182" s="44"/>
      <c r="MY182" s="42"/>
      <c r="MZ182" s="43"/>
      <c r="NA182" s="43"/>
      <c r="NB182" s="44"/>
      <c r="NC182" s="42"/>
      <c r="ND182" s="43"/>
      <c r="NE182" s="43"/>
      <c r="NF182" s="44"/>
      <c r="NG182" s="42"/>
      <c r="NH182" s="43"/>
      <c r="NI182" s="43"/>
      <c r="NJ182" s="44"/>
      <c r="NK182" s="42"/>
      <c r="NL182" s="43"/>
      <c r="NM182" s="43"/>
      <c r="NN182" s="44"/>
      <c r="NO182" s="42"/>
      <c r="NP182" s="43"/>
      <c r="NQ182" s="43"/>
      <c r="NR182" s="44"/>
      <c r="NS182" s="42"/>
      <c r="NT182" s="43"/>
      <c r="NU182" s="43"/>
      <c r="NV182" s="44"/>
      <c r="NW182" s="42"/>
      <c r="NX182" s="43"/>
      <c r="NY182" s="43"/>
      <c r="NZ182" s="44"/>
      <c r="OA182" s="42"/>
      <c r="OB182" s="43"/>
      <c r="OC182" s="43"/>
      <c r="OD182" s="44"/>
      <c r="OE182" s="42"/>
      <c r="OF182" s="43"/>
      <c r="OG182" s="43"/>
      <c r="OH182" s="44"/>
      <c r="OI182" s="42"/>
      <c r="OJ182" s="43"/>
      <c r="OK182" s="43"/>
      <c r="OL182" s="44"/>
      <c r="OM182" s="42"/>
      <c r="ON182" s="43"/>
      <c r="OO182" s="43"/>
      <c r="OP182" s="44"/>
      <c r="OQ182" s="42"/>
      <c r="OR182" s="43"/>
      <c r="OS182" s="43"/>
      <c r="OT182" s="44"/>
      <c r="OU182" s="42"/>
      <c r="OV182" s="43"/>
      <c r="OW182" s="43"/>
      <c r="OX182" s="44"/>
      <c r="OY182" s="42"/>
      <c r="OZ182" s="43"/>
      <c r="PA182" s="43"/>
      <c r="PB182" s="44"/>
      <c r="PC182" s="42"/>
      <c r="PD182" s="43"/>
      <c r="PE182" s="43"/>
      <c r="PF182" s="44"/>
      <c r="PG182" s="42"/>
      <c r="PH182" s="43"/>
      <c r="PI182" s="43"/>
      <c r="PJ182" s="44"/>
      <c r="PK182" s="42"/>
      <c r="PL182" s="43"/>
      <c r="PM182" s="43"/>
      <c r="PN182" s="44"/>
      <c r="PO182" s="42"/>
      <c r="PP182" s="43"/>
      <c r="PQ182" s="43"/>
      <c r="PR182" s="44"/>
      <c r="PS182" s="42"/>
      <c r="PT182" s="43"/>
      <c r="PU182" s="43"/>
      <c r="PV182" s="44"/>
      <c r="PW182" s="42"/>
      <c r="PX182" s="43"/>
      <c r="PY182" s="43"/>
      <c r="PZ182" s="44"/>
      <c r="QA182" s="42"/>
      <c r="QB182" s="43"/>
      <c r="QC182" s="43"/>
      <c r="QD182" s="44"/>
      <c r="QE182" s="42"/>
      <c r="QF182" s="43"/>
      <c r="QG182" s="43"/>
      <c r="QH182" s="44"/>
      <c r="QI182" s="42"/>
      <c r="QJ182" s="43"/>
      <c r="QK182" s="43"/>
      <c r="QL182" s="44"/>
      <c r="QM182" s="42"/>
      <c r="QN182" s="43"/>
      <c r="QO182" s="43"/>
      <c r="QP182" s="44"/>
      <c r="QQ182" s="42"/>
      <c r="QR182" s="43"/>
      <c r="QS182" s="43"/>
      <c r="QT182" s="44"/>
      <c r="QU182" s="42"/>
      <c r="QV182" s="43"/>
      <c r="QW182" s="43"/>
      <c r="QX182" s="44"/>
      <c r="QY182" s="42"/>
      <c r="QZ182" s="43"/>
      <c r="RA182" s="43"/>
      <c r="RB182" s="44"/>
      <c r="RC182" s="42"/>
      <c r="RD182" s="43"/>
      <c r="RE182" s="43"/>
      <c r="RF182" s="44"/>
      <c r="RG182" s="42"/>
      <c r="RH182" s="43"/>
      <c r="RI182" s="43"/>
      <c r="RJ182" s="44"/>
      <c r="RK182" s="42"/>
      <c r="RL182" s="43"/>
      <c r="RM182" s="43"/>
      <c r="RN182" s="44"/>
      <c r="RO182" s="42"/>
      <c r="RP182" s="43"/>
      <c r="RQ182" s="43"/>
      <c r="RR182" s="44"/>
      <c r="RS182" s="42"/>
      <c r="RT182" s="43"/>
      <c r="RU182" s="43"/>
      <c r="RV182" s="44"/>
      <c r="RW182" s="42"/>
      <c r="RX182" s="43"/>
      <c r="RY182" s="43"/>
      <c r="RZ182" s="44"/>
      <c r="SA182" s="42"/>
      <c r="SB182" s="43"/>
      <c r="SC182" s="43"/>
      <c r="SD182" s="44"/>
      <c r="SE182" s="42"/>
      <c r="SF182" s="43"/>
      <c r="SG182" s="43"/>
      <c r="SH182" s="44"/>
      <c r="SI182" s="42"/>
      <c r="SJ182" s="43"/>
      <c r="SK182" s="43"/>
      <c r="SL182" s="44"/>
      <c r="SM182" s="42"/>
      <c r="SN182" s="43"/>
      <c r="SO182" s="43"/>
      <c r="SP182" s="44"/>
      <c r="SQ182" s="42"/>
      <c r="SR182" s="43"/>
      <c r="SS182" s="43"/>
      <c r="ST182" s="44"/>
      <c r="SU182" s="42"/>
      <c r="SV182" s="43"/>
      <c r="SW182" s="43"/>
      <c r="SX182" s="44"/>
      <c r="SY182" s="42"/>
      <c r="SZ182" s="43"/>
      <c r="TA182" s="43"/>
      <c r="TB182" s="44"/>
      <c r="TC182" s="42"/>
      <c r="TD182" s="43"/>
      <c r="TE182" s="43"/>
      <c r="TF182" s="44"/>
      <c r="TG182" s="42"/>
      <c r="TH182" s="43"/>
      <c r="TI182" s="43"/>
      <c r="TJ182" s="44"/>
      <c r="TK182" s="42"/>
      <c r="TL182" s="43"/>
      <c r="TM182" s="43"/>
      <c r="TN182" s="44"/>
      <c r="TO182" s="42"/>
      <c r="TP182" s="43"/>
      <c r="TQ182" s="43"/>
      <c r="TR182" s="44"/>
      <c r="TS182" s="42"/>
      <c r="TT182" s="43"/>
      <c r="TU182" s="43"/>
      <c r="TV182" s="44"/>
      <c r="TW182" s="42"/>
      <c r="TX182" s="43"/>
      <c r="TY182" s="43"/>
      <c r="TZ182" s="44"/>
      <c r="UA182" s="42"/>
      <c r="UB182" s="43"/>
      <c r="UC182" s="43"/>
      <c r="UD182" s="44"/>
      <c r="UE182" s="42"/>
      <c r="UF182" s="43"/>
      <c r="UG182" s="43"/>
      <c r="UH182" s="44"/>
      <c r="UI182" s="42"/>
      <c r="UJ182" s="43"/>
      <c r="UK182" s="43"/>
      <c r="UL182" s="44"/>
      <c r="UM182" s="42"/>
      <c r="UN182" s="43"/>
      <c r="UO182" s="43"/>
      <c r="UP182" s="44"/>
      <c r="UQ182" s="42"/>
      <c r="UR182" s="43"/>
      <c r="US182" s="43"/>
      <c r="UT182" s="44"/>
      <c r="UU182" s="42"/>
      <c r="UV182" s="43"/>
      <c r="UW182" s="43"/>
      <c r="UX182" s="44"/>
      <c r="UY182" s="42"/>
      <c r="UZ182" s="43"/>
      <c r="VA182" s="43"/>
      <c r="VB182" s="44"/>
      <c r="VC182" s="42"/>
      <c r="VD182" s="43"/>
      <c r="VE182" s="43"/>
      <c r="VF182" s="44"/>
      <c r="VG182" s="42"/>
      <c r="VH182" s="43"/>
      <c r="VI182" s="43"/>
      <c r="VJ182" s="44"/>
      <c r="VK182" s="42"/>
      <c r="VL182" s="43"/>
      <c r="VM182" s="43"/>
      <c r="VN182" s="44"/>
      <c r="VO182" s="42"/>
      <c r="VP182" s="43"/>
      <c r="VQ182" s="43"/>
      <c r="VR182" s="44"/>
      <c r="VS182" s="42"/>
      <c r="VT182" s="43"/>
      <c r="VU182" s="43"/>
      <c r="VV182" s="44"/>
      <c r="VW182" s="42"/>
      <c r="VX182" s="43"/>
      <c r="VY182" s="43"/>
      <c r="VZ182" s="44"/>
      <c r="WA182" s="42"/>
      <c r="WB182" s="43"/>
      <c r="WC182" s="43"/>
      <c r="WD182" s="44"/>
      <c r="WE182" s="42"/>
      <c r="WF182" s="43"/>
      <c r="WG182" s="43"/>
      <c r="WH182" s="44"/>
      <c r="WI182" s="42"/>
      <c r="WJ182" s="43"/>
      <c r="WK182" s="43"/>
      <c r="WL182" s="44"/>
      <c r="WM182" s="42"/>
      <c r="WN182" s="43"/>
      <c r="WO182" s="43"/>
      <c r="WP182" s="44"/>
      <c r="WQ182" s="42"/>
      <c r="WR182" s="43"/>
      <c r="WS182" s="43"/>
      <c r="WT182" s="44"/>
      <c r="WU182" s="42"/>
      <c r="WV182" s="43"/>
      <c r="WW182" s="43"/>
      <c r="WX182" s="44"/>
      <c r="WY182" s="42"/>
      <c r="WZ182" s="43"/>
      <c r="XA182" s="43"/>
      <c r="XB182" s="44"/>
      <c r="XC182" s="42"/>
      <c r="XD182" s="43"/>
      <c r="XE182" s="43"/>
      <c r="XF182" s="44"/>
      <c r="XG182" s="42"/>
      <c r="XH182" s="43"/>
      <c r="XI182" s="43"/>
      <c r="XJ182" s="44"/>
      <c r="XK182" s="42"/>
      <c r="XL182" s="43"/>
      <c r="XM182" s="43"/>
      <c r="XN182" s="44"/>
      <c r="XO182" s="42"/>
      <c r="XP182" s="43"/>
      <c r="XQ182" s="43"/>
      <c r="XR182" s="44"/>
      <c r="XS182" s="42"/>
      <c r="XT182" s="43"/>
      <c r="XU182" s="43"/>
      <c r="XV182" s="44"/>
      <c r="XW182" s="42"/>
      <c r="XX182" s="43"/>
      <c r="XY182" s="43"/>
      <c r="XZ182" s="44"/>
      <c r="YA182" s="42"/>
      <c r="YB182" s="43"/>
      <c r="YC182" s="43"/>
      <c r="YD182" s="44"/>
      <c r="YE182" s="42"/>
      <c r="YF182" s="43"/>
      <c r="YG182" s="43"/>
      <c r="YH182" s="44"/>
      <c r="YI182" s="42"/>
      <c r="YJ182" s="43"/>
      <c r="YK182" s="43"/>
      <c r="YL182" s="44"/>
      <c r="YM182" s="42"/>
      <c r="YN182" s="43"/>
      <c r="YO182" s="43"/>
      <c r="YP182" s="44"/>
      <c r="YQ182" s="42"/>
      <c r="YR182" s="43"/>
      <c r="YS182" s="43"/>
      <c r="YT182" s="44"/>
      <c r="YU182" s="42"/>
      <c r="YV182" s="43"/>
      <c r="YW182" s="43"/>
      <c r="YX182" s="44"/>
      <c r="YY182" s="42"/>
      <c r="YZ182" s="43"/>
      <c r="ZA182" s="43"/>
      <c r="ZB182" s="44"/>
      <c r="ZC182" s="42"/>
      <c r="ZD182" s="43"/>
      <c r="ZE182" s="43"/>
      <c r="ZF182" s="44"/>
      <c r="ZG182" s="42"/>
      <c r="ZH182" s="43"/>
      <c r="ZI182" s="43"/>
      <c r="ZJ182" s="44"/>
      <c r="ZK182" s="42"/>
      <c r="ZL182" s="43"/>
      <c r="ZM182" s="43"/>
      <c r="ZN182" s="44"/>
      <c r="ZO182" s="42"/>
      <c r="ZP182" s="43"/>
      <c r="ZQ182" s="43"/>
      <c r="ZR182" s="44"/>
      <c r="ZS182" s="42"/>
      <c r="ZT182" s="43"/>
      <c r="ZU182" s="43"/>
      <c r="ZV182" s="44"/>
      <c r="ZW182" s="42"/>
      <c r="ZX182" s="43"/>
      <c r="ZY182" s="43"/>
      <c r="ZZ182" s="44"/>
      <c r="AAA182" s="42"/>
      <c r="AAB182" s="43"/>
      <c r="AAC182" s="43"/>
      <c r="AAD182" s="44"/>
      <c r="AAE182" s="42"/>
      <c r="AAF182" s="43"/>
      <c r="AAG182" s="43"/>
      <c r="AAH182" s="44"/>
      <c r="AAI182" s="42"/>
      <c r="AAJ182" s="43"/>
      <c r="AAK182" s="43"/>
      <c r="AAL182" s="44"/>
      <c r="AAM182" s="42"/>
      <c r="AAN182" s="43"/>
      <c r="AAO182" s="43"/>
      <c r="AAP182" s="44"/>
      <c r="AAQ182" s="42"/>
      <c r="AAR182" s="43"/>
      <c r="AAS182" s="43"/>
      <c r="AAT182" s="44"/>
      <c r="AAU182" s="42"/>
      <c r="AAV182" s="43"/>
      <c r="AAW182" s="43"/>
      <c r="AAX182" s="44"/>
      <c r="AAY182" s="42"/>
      <c r="AAZ182" s="43"/>
      <c r="ABA182" s="43"/>
      <c r="ABB182" s="44"/>
      <c r="ABC182" s="42"/>
      <c r="ABD182" s="43"/>
      <c r="ABE182" s="43"/>
      <c r="ABF182" s="44"/>
      <c r="ABG182" s="42"/>
      <c r="ABH182" s="43"/>
      <c r="ABI182" s="43"/>
      <c r="ABJ182" s="44"/>
      <c r="ABK182" s="42"/>
      <c r="ABL182" s="43"/>
      <c r="ABM182" s="43"/>
      <c r="ABN182" s="44"/>
      <c r="ABO182" s="42"/>
      <c r="ABP182" s="43"/>
      <c r="ABQ182" s="43"/>
      <c r="ABR182" s="44"/>
      <c r="ABS182" s="42"/>
      <c r="ABT182" s="43"/>
      <c r="ABU182" s="43"/>
      <c r="ABV182" s="44"/>
      <c r="ABW182" s="42"/>
      <c r="ABX182" s="43"/>
      <c r="ABY182" s="43"/>
      <c r="ABZ182" s="44"/>
      <c r="ACA182" s="42"/>
      <c r="ACB182" s="43"/>
      <c r="ACC182" s="43"/>
      <c r="ACD182" s="44"/>
      <c r="ACE182" s="42"/>
      <c r="ACF182" s="43"/>
      <c r="ACG182" s="43"/>
      <c r="ACH182" s="44"/>
      <c r="ACI182" s="42"/>
      <c r="ACJ182" s="43"/>
      <c r="ACK182" s="43"/>
      <c r="ACL182" s="44"/>
      <c r="ACM182" s="42"/>
      <c r="ACN182" s="43"/>
      <c r="ACO182" s="43"/>
      <c r="ACP182" s="44"/>
      <c r="ACQ182" s="42"/>
      <c r="ACR182" s="43"/>
      <c r="ACS182" s="43"/>
      <c r="ACT182" s="44"/>
      <c r="ACU182" s="42"/>
      <c r="ACV182" s="43"/>
      <c r="ACW182" s="43"/>
      <c r="ACX182" s="44"/>
      <c r="ACY182" s="42"/>
      <c r="ACZ182" s="43"/>
      <c r="ADA182" s="43"/>
      <c r="ADB182" s="44"/>
      <c r="ADC182" s="42"/>
      <c r="ADD182" s="43"/>
      <c r="ADE182" s="43"/>
      <c r="ADF182" s="44"/>
      <c r="ADG182" s="42"/>
      <c r="ADH182" s="43"/>
      <c r="ADI182" s="43"/>
      <c r="ADJ182" s="44"/>
      <c r="ADK182" s="42"/>
      <c r="ADL182" s="43"/>
      <c r="ADM182" s="43"/>
      <c r="ADN182" s="44"/>
      <c r="ADO182" s="42"/>
      <c r="ADP182" s="43"/>
      <c r="ADQ182" s="43"/>
      <c r="ADR182" s="44"/>
      <c r="ADS182" s="42"/>
      <c r="ADT182" s="43"/>
      <c r="ADU182" s="43"/>
      <c r="ADV182" s="44"/>
      <c r="ADW182" s="42"/>
      <c r="ADX182" s="43"/>
      <c r="ADY182" s="43"/>
      <c r="ADZ182" s="44"/>
      <c r="AEA182" s="42"/>
      <c r="AEB182" s="43"/>
      <c r="AEC182" s="43"/>
      <c r="AED182" s="44"/>
      <c r="AEE182" s="42"/>
      <c r="AEF182" s="43"/>
      <c r="AEG182" s="43"/>
      <c r="AEH182" s="44"/>
      <c r="AEI182" s="42"/>
      <c r="AEJ182" s="43"/>
      <c r="AEK182" s="43"/>
      <c r="AEL182" s="44"/>
      <c r="AEM182" s="42"/>
      <c r="AEN182" s="43"/>
      <c r="AEO182" s="43"/>
      <c r="AEP182" s="44"/>
      <c r="AEQ182" s="42"/>
      <c r="AER182" s="43"/>
      <c r="AES182" s="43"/>
      <c r="AET182" s="44"/>
      <c r="AEU182" s="42"/>
      <c r="AEV182" s="43"/>
      <c r="AEW182" s="43"/>
      <c r="AEX182" s="44"/>
      <c r="AEY182" s="42"/>
      <c r="AEZ182" s="43"/>
      <c r="AFA182" s="43"/>
      <c r="AFB182" s="44"/>
      <c r="AFC182" s="42"/>
      <c r="AFD182" s="43"/>
      <c r="AFE182" s="43"/>
      <c r="AFF182" s="44"/>
      <c r="AFG182" s="42"/>
      <c r="AFH182" s="43"/>
      <c r="AFI182" s="43"/>
      <c r="AFJ182" s="44"/>
      <c r="AFK182" s="42"/>
      <c r="AFL182" s="43"/>
      <c r="AFM182" s="43"/>
      <c r="AFN182" s="44"/>
      <c r="AFO182" s="42"/>
      <c r="AFP182" s="43"/>
      <c r="AFQ182" s="43"/>
      <c r="AFR182" s="44"/>
      <c r="AFS182" s="42"/>
      <c r="AFT182" s="43"/>
      <c r="AFU182" s="43"/>
      <c r="AFV182" s="44"/>
      <c r="AFW182" s="42"/>
      <c r="AFX182" s="43"/>
      <c r="AFY182" s="43"/>
      <c r="AFZ182" s="44"/>
      <c r="AGA182" s="42"/>
      <c r="AGB182" s="43"/>
      <c r="AGC182" s="43"/>
      <c r="AGD182" s="44"/>
      <c r="AGE182" s="42"/>
      <c r="AGF182" s="43"/>
      <c r="AGG182" s="43"/>
      <c r="AGH182" s="44"/>
      <c r="AGI182" s="42"/>
      <c r="AGJ182" s="43"/>
      <c r="AGK182" s="43"/>
      <c r="AGL182" s="44"/>
      <c r="AGM182" s="42"/>
      <c r="AGN182" s="43"/>
      <c r="AGO182" s="43"/>
      <c r="AGP182" s="44"/>
      <c r="AGQ182" s="42"/>
      <c r="AGR182" s="43"/>
      <c r="AGS182" s="43"/>
      <c r="AGT182" s="44"/>
      <c r="AGU182" s="42"/>
      <c r="AGV182" s="43"/>
      <c r="AGW182" s="43"/>
      <c r="AGX182" s="44"/>
      <c r="AGY182" s="42"/>
      <c r="AGZ182" s="43"/>
      <c r="AHA182" s="43"/>
      <c r="AHB182" s="44"/>
      <c r="AHC182" s="42"/>
      <c r="AHD182" s="43"/>
      <c r="AHE182" s="43"/>
      <c r="AHF182" s="44"/>
      <c r="AHG182" s="42"/>
      <c r="AHH182" s="43"/>
      <c r="AHI182" s="43"/>
      <c r="AHJ182" s="44"/>
      <c r="AHK182" s="42"/>
      <c r="AHL182" s="43"/>
      <c r="AHM182" s="43"/>
      <c r="AHN182" s="44"/>
      <c r="AHO182" s="42"/>
      <c r="AHP182" s="43"/>
      <c r="AHQ182" s="43"/>
      <c r="AHR182" s="44"/>
      <c r="AHS182" s="42"/>
      <c r="AHT182" s="43"/>
      <c r="AHU182" s="43"/>
      <c r="AHV182" s="44"/>
      <c r="AHW182" s="42"/>
      <c r="AHX182" s="43"/>
      <c r="AHY182" s="43"/>
      <c r="AHZ182" s="44"/>
      <c r="AIA182" s="42"/>
      <c r="AIB182" s="43"/>
      <c r="AIC182" s="43"/>
      <c r="AID182" s="44"/>
      <c r="AIE182" s="42"/>
      <c r="AIF182" s="43"/>
      <c r="AIG182" s="43"/>
      <c r="AIH182" s="44"/>
      <c r="AII182" s="42"/>
      <c r="AIJ182" s="43"/>
      <c r="AIK182" s="43"/>
      <c r="AIL182" s="44"/>
      <c r="AIM182" s="42"/>
      <c r="AIN182" s="43"/>
      <c r="AIO182" s="43"/>
      <c r="AIP182" s="44"/>
      <c r="AIQ182" s="42"/>
      <c r="AIR182" s="43"/>
      <c r="AIS182" s="43"/>
      <c r="AIT182" s="44"/>
      <c r="AIU182" s="42"/>
      <c r="AIV182" s="43"/>
      <c r="AIW182" s="43"/>
      <c r="AIX182" s="44"/>
      <c r="AIY182" s="42"/>
      <c r="AIZ182" s="43"/>
      <c r="AJA182" s="43"/>
      <c r="AJB182" s="44"/>
      <c r="AJC182" s="42"/>
      <c r="AJD182" s="43"/>
      <c r="AJE182" s="43"/>
      <c r="AJF182" s="44"/>
      <c r="AJG182" s="42"/>
      <c r="AJH182" s="43"/>
      <c r="AJI182" s="43"/>
      <c r="AJJ182" s="44"/>
      <c r="AJK182" s="42"/>
      <c r="AJL182" s="43"/>
      <c r="AJM182" s="43"/>
      <c r="AJN182" s="44"/>
      <c r="AJO182" s="42"/>
      <c r="AJP182" s="43"/>
      <c r="AJQ182" s="43"/>
      <c r="AJR182" s="44"/>
      <c r="AJS182" s="42"/>
      <c r="AJT182" s="43"/>
      <c r="AJU182" s="43"/>
      <c r="AJV182" s="44"/>
      <c r="AJW182" s="42"/>
      <c r="AJX182" s="43"/>
      <c r="AJY182" s="43"/>
      <c r="AJZ182" s="44"/>
      <c r="AKA182" s="42"/>
      <c r="AKB182" s="43"/>
      <c r="AKC182" s="43"/>
      <c r="AKD182" s="44"/>
      <c r="AKE182" s="42"/>
      <c r="AKF182" s="43"/>
      <c r="AKG182" s="43"/>
      <c r="AKH182" s="44"/>
      <c r="AKI182" s="42"/>
      <c r="AKJ182" s="43"/>
      <c r="AKK182" s="43"/>
      <c r="AKL182" s="44"/>
      <c r="AKM182" s="42"/>
      <c r="AKN182" s="43"/>
      <c r="AKO182" s="43"/>
      <c r="AKP182" s="44"/>
      <c r="AKQ182" s="42"/>
      <c r="AKR182" s="43"/>
      <c r="AKS182" s="43"/>
      <c r="AKT182" s="44"/>
      <c r="AKU182" s="42"/>
      <c r="AKV182" s="43"/>
      <c r="AKW182" s="43"/>
      <c r="AKX182" s="44"/>
      <c r="AKY182" s="42"/>
      <c r="AKZ182" s="43"/>
      <c r="ALA182" s="43"/>
      <c r="ALB182" s="44"/>
      <c r="ALC182" s="42"/>
      <c r="ALD182" s="43"/>
      <c r="ALE182" s="43"/>
      <c r="ALF182" s="44"/>
      <c r="ALG182" s="42"/>
      <c r="ALH182" s="43"/>
      <c r="ALI182" s="43"/>
      <c r="ALJ182" s="44"/>
      <c r="ALK182" s="42"/>
      <c r="ALL182" s="43"/>
      <c r="ALM182" s="43"/>
      <c r="ALN182" s="44"/>
      <c r="ALO182" s="42"/>
      <c r="ALP182" s="43"/>
      <c r="ALQ182" s="43"/>
      <c r="ALR182" s="44"/>
      <c r="ALS182" s="42"/>
      <c r="ALT182" s="43"/>
      <c r="ALU182" s="43"/>
      <c r="ALV182" s="44"/>
      <c r="ALW182" s="42"/>
      <c r="ALX182" s="43"/>
      <c r="ALY182" s="43"/>
      <c r="ALZ182" s="44"/>
      <c r="AMA182" s="42"/>
      <c r="AMB182" s="43"/>
      <c r="AMC182" s="43"/>
      <c r="AMD182" s="44"/>
      <c r="AME182" s="42"/>
      <c r="AMF182" s="43"/>
      <c r="AMG182" s="43"/>
      <c r="AMH182" s="44"/>
      <c r="AMI182" s="42"/>
      <c r="AMJ182" s="43"/>
      <c r="AMK182" s="43"/>
      <c r="AML182" s="44"/>
      <c r="AMM182" s="42"/>
      <c r="AMN182" s="43"/>
      <c r="AMO182" s="43"/>
      <c r="AMP182" s="44"/>
      <c r="AMQ182" s="42"/>
      <c r="AMR182" s="43"/>
      <c r="AMS182" s="43"/>
      <c r="AMT182" s="44"/>
      <c r="AMU182" s="42"/>
      <c r="AMV182" s="43"/>
      <c r="AMW182" s="43"/>
      <c r="AMX182" s="44"/>
      <c r="AMY182" s="42"/>
      <c r="AMZ182" s="43"/>
      <c r="ANA182" s="43"/>
      <c r="ANB182" s="44"/>
      <c r="ANC182" s="42"/>
      <c r="AND182" s="43"/>
      <c r="ANE182" s="43"/>
      <c r="ANF182" s="44"/>
      <c r="ANG182" s="42"/>
      <c r="ANH182" s="43"/>
      <c r="ANI182" s="43"/>
      <c r="ANJ182" s="44"/>
      <c r="ANK182" s="42"/>
      <c r="ANL182" s="43"/>
      <c r="ANM182" s="43"/>
      <c r="ANN182" s="44"/>
      <c r="ANO182" s="42"/>
      <c r="ANP182" s="43"/>
      <c r="ANQ182" s="43"/>
      <c r="ANR182" s="44"/>
      <c r="ANS182" s="42"/>
      <c r="ANT182" s="43"/>
      <c r="ANU182" s="43"/>
      <c r="ANV182" s="44"/>
      <c r="ANW182" s="42"/>
      <c r="ANX182" s="43"/>
      <c r="ANY182" s="43"/>
      <c r="ANZ182" s="44"/>
      <c r="AOA182" s="42"/>
      <c r="AOB182" s="43"/>
      <c r="AOC182" s="43"/>
      <c r="AOD182" s="44"/>
      <c r="AOE182" s="42"/>
      <c r="AOF182" s="43"/>
      <c r="AOG182" s="43"/>
      <c r="AOH182" s="44"/>
      <c r="AOI182" s="42"/>
      <c r="AOJ182" s="43"/>
      <c r="AOK182" s="43"/>
      <c r="AOL182" s="44"/>
      <c r="AOM182" s="42"/>
      <c r="AON182" s="43"/>
      <c r="AOO182" s="43"/>
      <c r="AOP182" s="44"/>
      <c r="AOQ182" s="42"/>
      <c r="AOR182" s="43"/>
      <c r="AOS182" s="43"/>
      <c r="AOT182" s="44"/>
      <c r="AOU182" s="42"/>
      <c r="AOV182" s="43"/>
      <c r="AOW182" s="43"/>
      <c r="AOX182" s="44"/>
      <c r="AOY182" s="42"/>
      <c r="AOZ182" s="43"/>
      <c r="APA182" s="43"/>
      <c r="APB182" s="44"/>
      <c r="APC182" s="42"/>
      <c r="APD182" s="43"/>
      <c r="APE182" s="43"/>
      <c r="APF182" s="44"/>
      <c r="APG182" s="42"/>
      <c r="APH182" s="43"/>
      <c r="API182" s="43"/>
      <c r="APJ182" s="44"/>
      <c r="APK182" s="42"/>
      <c r="APL182" s="43"/>
      <c r="APM182" s="43"/>
      <c r="APN182" s="44"/>
      <c r="APO182" s="42"/>
      <c r="APP182" s="43"/>
      <c r="APQ182" s="43"/>
      <c r="APR182" s="44"/>
      <c r="APS182" s="42"/>
      <c r="APT182" s="43"/>
      <c r="APU182" s="43"/>
      <c r="APV182" s="44"/>
      <c r="APW182" s="42"/>
      <c r="APX182" s="43"/>
      <c r="APY182" s="43"/>
      <c r="APZ182" s="44"/>
      <c r="AQA182" s="42"/>
      <c r="AQB182" s="43"/>
      <c r="AQC182" s="43"/>
      <c r="AQD182" s="44"/>
      <c r="AQE182" s="42"/>
      <c r="AQF182" s="43"/>
      <c r="AQG182" s="43"/>
      <c r="AQH182" s="44"/>
      <c r="AQI182" s="42"/>
      <c r="AQJ182" s="43"/>
      <c r="AQK182" s="43"/>
      <c r="AQL182" s="44"/>
      <c r="AQM182" s="42"/>
      <c r="AQN182" s="43"/>
      <c r="AQO182" s="43"/>
      <c r="AQP182" s="44"/>
      <c r="AQQ182" s="42"/>
      <c r="AQR182" s="43"/>
      <c r="AQS182" s="43"/>
      <c r="AQT182" s="44"/>
      <c r="AQU182" s="42"/>
      <c r="AQV182" s="43"/>
      <c r="AQW182" s="43"/>
      <c r="AQX182" s="44"/>
      <c r="AQY182" s="42"/>
      <c r="AQZ182" s="43"/>
      <c r="ARA182" s="43"/>
      <c r="ARB182" s="44"/>
      <c r="ARC182" s="42"/>
      <c r="ARD182" s="43"/>
      <c r="ARE182" s="43"/>
      <c r="ARF182" s="44"/>
      <c r="ARG182" s="42"/>
      <c r="ARH182" s="43"/>
      <c r="ARI182" s="43"/>
      <c r="ARJ182" s="44"/>
      <c r="ARK182" s="42"/>
      <c r="ARL182" s="43"/>
      <c r="ARM182" s="43"/>
      <c r="ARN182" s="44"/>
      <c r="ARO182" s="42"/>
      <c r="ARP182" s="43"/>
      <c r="ARQ182" s="43"/>
      <c r="ARR182" s="44"/>
      <c r="ARS182" s="42"/>
      <c r="ART182" s="43"/>
      <c r="ARU182" s="43"/>
      <c r="ARV182" s="44"/>
      <c r="ARW182" s="42"/>
      <c r="ARX182" s="43"/>
      <c r="ARY182" s="43"/>
      <c r="ARZ182" s="44"/>
      <c r="ASA182" s="42"/>
      <c r="ASB182" s="43"/>
      <c r="ASC182" s="43"/>
      <c r="ASD182" s="44"/>
      <c r="ASE182" s="42"/>
      <c r="ASF182" s="43"/>
      <c r="ASG182" s="43"/>
      <c r="ASH182" s="44"/>
      <c r="ASI182" s="42"/>
      <c r="ASJ182" s="43"/>
      <c r="ASK182" s="43"/>
      <c r="ASL182" s="44"/>
      <c r="ASM182" s="42"/>
      <c r="ASN182" s="43"/>
      <c r="ASO182" s="43"/>
      <c r="ASP182" s="44"/>
      <c r="ASQ182" s="42"/>
      <c r="ASR182" s="43"/>
      <c r="ASS182" s="43"/>
      <c r="AST182" s="44"/>
      <c r="ASU182" s="42"/>
      <c r="ASV182" s="43"/>
      <c r="ASW182" s="43"/>
      <c r="ASX182" s="44"/>
      <c r="ASY182" s="42"/>
      <c r="ASZ182" s="43"/>
      <c r="ATA182" s="43"/>
      <c r="ATB182" s="44"/>
      <c r="ATC182" s="42"/>
      <c r="ATD182" s="43"/>
      <c r="ATE182" s="43"/>
      <c r="ATF182" s="44"/>
      <c r="ATG182" s="42"/>
      <c r="ATH182" s="43"/>
      <c r="ATI182" s="43"/>
      <c r="ATJ182" s="44"/>
      <c r="ATK182" s="42"/>
      <c r="ATL182" s="43"/>
      <c r="ATM182" s="43"/>
      <c r="ATN182" s="44"/>
      <c r="ATO182" s="42"/>
      <c r="ATP182" s="43"/>
      <c r="ATQ182" s="43"/>
      <c r="ATR182" s="44"/>
      <c r="ATS182" s="42"/>
      <c r="ATT182" s="43"/>
      <c r="ATU182" s="43"/>
      <c r="ATV182" s="44"/>
      <c r="ATW182" s="42"/>
      <c r="ATX182" s="43"/>
      <c r="ATY182" s="43"/>
      <c r="ATZ182" s="44"/>
      <c r="AUA182" s="42"/>
      <c r="AUB182" s="43"/>
      <c r="AUC182" s="43"/>
      <c r="AUD182" s="44"/>
      <c r="AUE182" s="42"/>
      <c r="AUF182" s="43"/>
      <c r="AUG182" s="43"/>
      <c r="AUH182" s="44"/>
      <c r="AUI182" s="42"/>
      <c r="AUJ182" s="43"/>
      <c r="AUK182" s="43"/>
      <c r="AUL182" s="44"/>
      <c r="AUM182" s="42"/>
      <c r="AUN182" s="43"/>
      <c r="AUO182" s="43"/>
      <c r="AUP182" s="44"/>
      <c r="AUQ182" s="42"/>
      <c r="AUR182" s="43"/>
      <c r="AUS182" s="43"/>
      <c r="AUT182" s="44"/>
      <c r="AUU182" s="42"/>
      <c r="AUV182" s="43"/>
      <c r="AUW182" s="43"/>
      <c r="AUX182" s="44"/>
      <c r="AUY182" s="42"/>
      <c r="AUZ182" s="43"/>
      <c r="AVA182" s="43"/>
      <c r="AVB182" s="44"/>
      <c r="AVC182" s="42"/>
      <c r="AVD182" s="43"/>
      <c r="AVE182" s="43"/>
      <c r="AVF182" s="44"/>
      <c r="AVG182" s="42"/>
      <c r="AVH182" s="43"/>
      <c r="AVI182" s="43"/>
      <c r="AVJ182" s="44"/>
      <c r="AVK182" s="42"/>
      <c r="AVL182" s="43"/>
      <c r="AVM182" s="43"/>
      <c r="AVN182" s="44"/>
      <c r="AVO182" s="42"/>
      <c r="AVP182" s="43"/>
      <c r="AVQ182" s="43"/>
      <c r="AVR182" s="44"/>
      <c r="AVS182" s="42"/>
      <c r="AVT182" s="43"/>
      <c r="AVU182" s="43"/>
      <c r="AVV182" s="44"/>
      <c r="AVW182" s="42"/>
      <c r="AVX182" s="43"/>
      <c r="AVY182" s="43"/>
      <c r="AVZ182" s="44"/>
      <c r="AWA182" s="42"/>
      <c r="AWB182" s="43"/>
      <c r="AWC182" s="43"/>
      <c r="AWD182" s="44"/>
      <c r="AWE182" s="42"/>
      <c r="AWF182" s="43"/>
      <c r="AWG182" s="43"/>
      <c r="AWH182" s="44"/>
      <c r="AWI182" s="42"/>
      <c r="AWJ182" s="43"/>
      <c r="AWK182" s="43"/>
      <c r="AWL182" s="44"/>
      <c r="AWM182" s="42"/>
      <c r="AWN182" s="43"/>
      <c r="AWO182" s="43"/>
      <c r="AWP182" s="44"/>
      <c r="AWQ182" s="42"/>
      <c r="AWR182" s="43"/>
      <c r="AWS182" s="43"/>
      <c r="AWT182" s="44"/>
      <c r="AWU182" s="42"/>
      <c r="AWV182" s="43"/>
      <c r="AWW182" s="43"/>
      <c r="AWX182" s="44"/>
      <c r="AWY182" s="42"/>
      <c r="AWZ182" s="43"/>
      <c r="AXA182" s="43"/>
      <c r="AXB182" s="44"/>
      <c r="AXC182" s="42"/>
      <c r="AXD182" s="43"/>
      <c r="AXE182" s="43"/>
      <c r="AXF182" s="44"/>
      <c r="AXG182" s="42"/>
      <c r="AXH182" s="43"/>
      <c r="AXI182" s="43"/>
      <c r="AXJ182" s="44"/>
      <c r="AXK182" s="42"/>
      <c r="AXL182" s="43"/>
      <c r="AXM182" s="43"/>
      <c r="AXN182" s="44"/>
      <c r="AXO182" s="42"/>
      <c r="AXP182" s="43"/>
      <c r="AXQ182" s="43"/>
      <c r="AXR182" s="44"/>
      <c r="AXS182" s="42"/>
      <c r="AXT182" s="43"/>
      <c r="AXU182" s="43"/>
      <c r="AXV182" s="44"/>
      <c r="AXW182" s="42"/>
      <c r="AXX182" s="43"/>
      <c r="AXY182" s="43"/>
      <c r="AXZ182" s="44"/>
      <c r="AYA182" s="42"/>
      <c r="AYB182" s="43"/>
      <c r="AYC182" s="43"/>
      <c r="AYD182" s="44"/>
      <c r="AYE182" s="42"/>
      <c r="AYF182" s="43"/>
      <c r="AYG182" s="43"/>
      <c r="AYH182" s="44"/>
      <c r="AYI182" s="42"/>
      <c r="AYJ182" s="43"/>
      <c r="AYK182" s="43"/>
      <c r="AYL182" s="44"/>
      <c r="AYM182" s="42"/>
      <c r="AYN182" s="43"/>
      <c r="AYO182" s="43"/>
      <c r="AYP182" s="44"/>
      <c r="AYQ182" s="42"/>
      <c r="AYR182" s="43"/>
      <c r="AYS182" s="43"/>
      <c r="AYT182" s="44"/>
      <c r="AYU182" s="42"/>
      <c r="AYV182" s="43"/>
      <c r="AYW182" s="43"/>
      <c r="AYX182" s="44"/>
      <c r="AYY182" s="42"/>
      <c r="AYZ182" s="43"/>
      <c r="AZA182" s="43"/>
      <c r="AZB182" s="44"/>
      <c r="AZC182" s="42"/>
      <c r="AZD182" s="43"/>
      <c r="AZE182" s="43"/>
      <c r="AZF182" s="44"/>
      <c r="AZG182" s="42"/>
      <c r="AZH182" s="43"/>
      <c r="AZI182" s="43"/>
      <c r="AZJ182" s="44"/>
      <c r="AZK182" s="42"/>
      <c r="AZL182" s="43"/>
      <c r="AZM182" s="43"/>
      <c r="AZN182" s="44"/>
      <c r="AZO182" s="42"/>
      <c r="AZP182" s="43"/>
      <c r="AZQ182" s="43"/>
      <c r="AZR182" s="44"/>
      <c r="AZS182" s="42"/>
      <c r="AZT182" s="43"/>
      <c r="AZU182" s="43"/>
      <c r="AZV182" s="44"/>
      <c r="AZW182" s="42"/>
      <c r="AZX182" s="43"/>
      <c r="AZY182" s="43"/>
      <c r="AZZ182" s="44"/>
      <c r="BAA182" s="42"/>
      <c r="BAB182" s="43"/>
      <c r="BAC182" s="43"/>
      <c r="BAD182" s="44"/>
      <c r="BAE182" s="42"/>
      <c r="BAF182" s="43"/>
      <c r="BAG182" s="43"/>
      <c r="BAH182" s="44"/>
      <c r="BAI182" s="42"/>
      <c r="BAJ182" s="43"/>
      <c r="BAK182" s="43"/>
      <c r="BAL182" s="44"/>
      <c r="BAM182" s="42"/>
      <c r="BAN182" s="43"/>
      <c r="BAO182" s="43"/>
      <c r="BAP182" s="44"/>
      <c r="BAQ182" s="42"/>
      <c r="BAR182" s="43"/>
      <c r="BAS182" s="43"/>
      <c r="BAT182" s="44"/>
      <c r="BAU182" s="42"/>
      <c r="BAV182" s="43"/>
      <c r="BAW182" s="43"/>
      <c r="BAX182" s="44"/>
      <c r="BAY182" s="42"/>
      <c r="BAZ182" s="43"/>
      <c r="BBA182" s="43"/>
      <c r="BBB182" s="44"/>
      <c r="BBC182" s="42"/>
      <c r="BBD182" s="43"/>
      <c r="BBE182" s="43"/>
      <c r="BBF182" s="44"/>
      <c r="BBG182" s="42"/>
      <c r="BBH182" s="43"/>
      <c r="BBI182" s="43"/>
      <c r="BBJ182" s="44"/>
      <c r="BBK182" s="42"/>
      <c r="BBL182" s="43"/>
      <c r="BBM182" s="43"/>
      <c r="BBN182" s="44"/>
      <c r="BBO182" s="42"/>
      <c r="BBP182" s="43"/>
      <c r="BBQ182" s="43"/>
      <c r="BBR182" s="44"/>
      <c r="BBS182" s="42"/>
      <c r="BBT182" s="43"/>
      <c r="BBU182" s="43"/>
      <c r="BBV182" s="44"/>
      <c r="BBW182" s="42"/>
      <c r="BBX182" s="43"/>
      <c r="BBY182" s="43"/>
      <c r="BBZ182" s="44"/>
      <c r="BCA182" s="42"/>
      <c r="BCB182" s="43"/>
      <c r="BCC182" s="43"/>
      <c r="BCD182" s="44"/>
      <c r="BCE182" s="42"/>
      <c r="BCF182" s="43"/>
      <c r="BCG182" s="43"/>
      <c r="BCH182" s="44"/>
      <c r="BCI182" s="42"/>
      <c r="BCJ182" s="43"/>
      <c r="BCK182" s="43"/>
      <c r="BCL182" s="44"/>
      <c r="BCM182" s="42"/>
      <c r="BCN182" s="43"/>
      <c r="BCO182" s="43"/>
      <c r="BCP182" s="44"/>
      <c r="BCQ182" s="42"/>
      <c r="BCR182" s="43"/>
      <c r="BCS182" s="43"/>
      <c r="BCT182" s="44"/>
      <c r="BCU182" s="42"/>
      <c r="BCV182" s="43"/>
      <c r="BCW182" s="43"/>
      <c r="BCX182" s="44"/>
      <c r="BCY182" s="42"/>
      <c r="BCZ182" s="43"/>
      <c r="BDA182" s="43"/>
      <c r="BDB182" s="44"/>
      <c r="BDC182" s="42"/>
      <c r="BDD182" s="43"/>
      <c r="BDE182" s="43"/>
      <c r="BDF182" s="44"/>
      <c r="BDG182" s="42"/>
      <c r="BDH182" s="43"/>
      <c r="BDI182" s="43"/>
      <c r="BDJ182" s="44"/>
      <c r="BDK182" s="42"/>
      <c r="BDL182" s="43"/>
      <c r="BDM182" s="43"/>
      <c r="BDN182" s="44"/>
      <c r="BDO182" s="42"/>
      <c r="BDP182" s="43"/>
      <c r="BDQ182" s="43"/>
      <c r="BDR182" s="44"/>
      <c r="BDS182" s="42"/>
      <c r="BDT182" s="43"/>
      <c r="BDU182" s="43"/>
      <c r="BDV182" s="44"/>
      <c r="BDW182" s="42"/>
      <c r="BDX182" s="43"/>
      <c r="BDY182" s="43"/>
      <c r="BDZ182" s="44"/>
      <c r="BEA182" s="42"/>
      <c r="BEB182" s="43"/>
      <c r="BEC182" s="43"/>
      <c r="BED182" s="44"/>
      <c r="BEE182" s="42"/>
      <c r="BEF182" s="43"/>
      <c r="BEG182" s="43"/>
      <c r="BEH182" s="44"/>
      <c r="BEI182" s="42"/>
      <c r="BEJ182" s="43"/>
      <c r="BEK182" s="43"/>
      <c r="BEL182" s="44"/>
      <c r="BEM182" s="42"/>
      <c r="BEN182" s="43"/>
      <c r="BEO182" s="43"/>
      <c r="BEP182" s="44"/>
      <c r="BEQ182" s="42"/>
      <c r="BER182" s="43"/>
      <c r="BES182" s="43"/>
      <c r="BET182" s="44"/>
      <c r="BEU182" s="42"/>
      <c r="BEV182" s="43"/>
      <c r="BEW182" s="43"/>
      <c r="BEX182" s="44"/>
      <c r="BEY182" s="42"/>
      <c r="BEZ182" s="43"/>
      <c r="BFA182" s="43"/>
      <c r="BFB182" s="44"/>
      <c r="BFC182" s="42"/>
      <c r="BFD182" s="43"/>
      <c r="BFE182" s="43"/>
      <c r="BFF182" s="44"/>
      <c r="BFG182" s="42"/>
      <c r="BFH182" s="43"/>
      <c r="BFI182" s="43"/>
      <c r="BFJ182" s="44"/>
      <c r="BFK182" s="42"/>
      <c r="BFL182" s="43"/>
      <c r="BFM182" s="43"/>
      <c r="BFN182" s="44"/>
      <c r="BFO182" s="42"/>
      <c r="BFP182" s="43"/>
      <c r="BFQ182" s="43"/>
      <c r="BFR182" s="44"/>
      <c r="BFS182" s="42"/>
      <c r="BFT182" s="43"/>
      <c r="BFU182" s="43"/>
      <c r="BFV182" s="44"/>
      <c r="BFW182" s="42"/>
      <c r="BFX182" s="43"/>
      <c r="BFY182" s="43"/>
      <c r="BFZ182" s="44"/>
      <c r="BGA182" s="42"/>
      <c r="BGB182" s="43"/>
      <c r="BGC182" s="43"/>
      <c r="BGD182" s="44"/>
      <c r="BGE182" s="42"/>
      <c r="BGF182" s="43"/>
      <c r="BGG182" s="43"/>
      <c r="BGH182" s="44"/>
      <c r="BGI182" s="42"/>
      <c r="BGJ182" s="43"/>
      <c r="BGK182" s="43"/>
      <c r="BGL182" s="44"/>
      <c r="BGM182" s="42"/>
      <c r="BGN182" s="43"/>
      <c r="BGO182" s="43"/>
      <c r="BGP182" s="44"/>
      <c r="BGQ182" s="42"/>
      <c r="BGR182" s="43"/>
      <c r="BGS182" s="43"/>
      <c r="BGT182" s="44"/>
      <c r="BGU182" s="42"/>
      <c r="BGV182" s="43"/>
      <c r="BGW182" s="43"/>
      <c r="BGX182" s="44"/>
      <c r="BGY182" s="42"/>
      <c r="BGZ182" s="43"/>
      <c r="BHA182" s="43"/>
      <c r="BHB182" s="44"/>
      <c r="BHC182" s="42"/>
      <c r="BHD182" s="43"/>
      <c r="BHE182" s="43"/>
      <c r="BHF182" s="44"/>
      <c r="BHG182" s="42"/>
      <c r="BHH182" s="43"/>
      <c r="BHI182" s="43"/>
      <c r="BHJ182" s="44"/>
      <c r="BHK182" s="42"/>
      <c r="BHL182" s="43"/>
      <c r="BHM182" s="43"/>
      <c r="BHN182" s="44"/>
      <c r="BHO182" s="42"/>
      <c r="BHP182" s="43"/>
      <c r="BHQ182" s="43"/>
      <c r="BHR182" s="44"/>
      <c r="BHS182" s="42"/>
      <c r="BHT182" s="43"/>
      <c r="BHU182" s="43"/>
      <c r="BHV182" s="44"/>
      <c r="BHW182" s="42"/>
      <c r="BHX182" s="43"/>
      <c r="BHY182" s="43"/>
      <c r="BHZ182" s="44"/>
      <c r="BIA182" s="42"/>
      <c r="BIB182" s="43"/>
      <c r="BIC182" s="43"/>
      <c r="BID182" s="44"/>
      <c r="BIE182" s="42"/>
      <c r="BIF182" s="43"/>
      <c r="BIG182" s="43"/>
      <c r="BIH182" s="44"/>
      <c r="BII182" s="42"/>
      <c r="BIJ182" s="43"/>
      <c r="BIK182" s="43"/>
      <c r="BIL182" s="44"/>
      <c r="BIM182" s="42"/>
      <c r="BIN182" s="43"/>
      <c r="BIO182" s="43"/>
      <c r="BIP182" s="44"/>
      <c r="BIQ182" s="42"/>
      <c r="BIR182" s="43"/>
      <c r="BIS182" s="43"/>
      <c r="BIT182" s="44"/>
      <c r="BIU182" s="42"/>
      <c r="BIV182" s="43"/>
      <c r="BIW182" s="43"/>
      <c r="BIX182" s="44"/>
      <c r="BIY182" s="42"/>
      <c r="BIZ182" s="43"/>
      <c r="BJA182" s="43"/>
      <c r="BJB182" s="44"/>
      <c r="BJC182" s="42"/>
      <c r="BJD182" s="43"/>
      <c r="BJE182" s="43"/>
      <c r="BJF182" s="44"/>
      <c r="BJG182" s="42"/>
      <c r="BJH182" s="43"/>
      <c r="BJI182" s="43"/>
      <c r="BJJ182" s="44"/>
      <c r="BJK182" s="42"/>
      <c r="BJL182" s="43"/>
      <c r="BJM182" s="43"/>
      <c r="BJN182" s="44"/>
      <c r="BJO182" s="42"/>
      <c r="BJP182" s="43"/>
      <c r="BJQ182" s="43"/>
      <c r="BJR182" s="44"/>
      <c r="BJS182" s="42"/>
      <c r="BJT182" s="43"/>
      <c r="BJU182" s="43"/>
      <c r="BJV182" s="44"/>
      <c r="BJW182" s="42"/>
      <c r="BJX182" s="43"/>
      <c r="BJY182" s="43"/>
      <c r="BJZ182" s="44"/>
      <c r="BKA182" s="42"/>
      <c r="BKB182" s="43"/>
      <c r="BKC182" s="43"/>
      <c r="BKD182" s="44"/>
      <c r="BKE182" s="42"/>
      <c r="BKF182" s="43"/>
      <c r="BKG182" s="43"/>
      <c r="BKH182" s="44"/>
      <c r="BKI182" s="42"/>
      <c r="BKJ182" s="43"/>
      <c r="BKK182" s="43"/>
      <c r="BKL182" s="44"/>
      <c r="BKM182" s="42"/>
      <c r="BKN182" s="43"/>
      <c r="BKO182" s="43"/>
      <c r="BKP182" s="44"/>
      <c r="BKQ182" s="42"/>
      <c r="BKR182" s="43"/>
      <c r="BKS182" s="43"/>
      <c r="BKT182" s="44"/>
      <c r="BKU182" s="42"/>
      <c r="BKV182" s="43"/>
      <c r="BKW182" s="43"/>
      <c r="BKX182" s="44"/>
      <c r="BKY182" s="42"/>
      <c r="BKZ182" s="43"/>
      <c r="BLA182" s="43"/>
      <c r="BLB182" s="44"/>
      <c r="BLC182" s="42"/>
      <c r="BLD182" s="43"/>
      <c r="BLE182" s="43"/>
      <c r="BLF182" s="44"/>
      <c r="BLG182" s="42"/>
      <c r="BLH182" s="43"/>
      <c r="BLI182" s="43"/>
      <c r="BLJ182" s="44"/>
      <c r="BLK182" s="42"/>
      <c r="BLL182" s="43"/>
      <c r="BLM182" s="43"/>
      <c r="BLN182" s="44"/>
      <c r="BLO182" s="42"/>
      <c r="BLP182" s="43"/>
      <c r="BLQ182" s="43"/>
      <c r="BLR182" s="44"/>
      <c r="BLS182" s="42"/>
      <c r="BLT182" s="43"/>
      <c r="BLU182" s="43"/>
      <c r="BLV182" s="44"/>
      <c r="BLW182" s="42"/>
      <c r="BLX182" s="43"/>
      <c r="BLY182" s="43"/>
      <c r="BLZ182" s="44"/>
      <c r="BMA182" s="42"/>
      <c r="BMB182" s="43"/>
      <c r="BMC182" s="43"/>
      <c r="BMD182" s="44"/>
      <c r="BME182" s="42"/>
      <c r="BMF182" s="43"/>
      <c r="BMG182" s="43"/>
      <c r="BMH182" s="44"/>
      <c r="BMI182" s="42"/>
      <c r="BMJ182" s="43"/>
      <c r="BMK182" s="43"/>
      <c r="BML182" s="44"/>
      <c r="BMM182" s="42"/>
      <c r="BMN182" s="43"/>
      <c r="BMO182" s="43"/>
      <c r="BMP182" s="44"/>
      <c r="BMQ182" s="42"/>
      <c r="BMR182" s="43"/>
      <c r="BMS182" s="43"/>
      <c r="BMT182" s="44"/>
      <c r="BMU182" s="42"/>
      <c r="BMV182" s="43"/>
      <c r="BMW182" s="43"/>
      <c r="BMX182" s="44"/>
      <c r="BMY182" s="42"/>
      <c r="BMZ182" s="43"/>
      <c r="BNA182" s="43"/>
      <c r="BNB182" s="44"/>
      <c r="BNC182" s="42"/>
      <c r="BND182" s="43"/>
      <c r="BNE182" s="43"/>
      <c r="BNF182" s="44"/>
      <c r="BNG182" s="42"/>
      <c r="BNH182" s="43"/>
      <c r="BNI182" s="43"/>
      <c r="BNJ182" s="44"/>
      <c r="BNK182" s="42"/>
      <c r="BNL182" s="43"/>
      <c r="BNM182" s="43"/>
      <c r="BNN182" s="44"/>
      <c r="BNO182" s="42"/>
      <c r="BNP182" s="43"/>
      <c r="BNQ182" s="43"/>
      <c r="BNR182" s="44"/>
      <c r="BNS182" s="42"/>
      <c r="BNT182" s="43"/>
      <c r="BNU182" s="43"/>
      <c r="BNV182" s="44"/>
      <c r="BNW182" s="42"/>
      <c r="BNX182" s="43"/>
      <c r="BNY182" s="43"/>
      <c r="BNZ182" s="44"/>
      <c r="BOA182" s="42"/>
      <c r="BOB182" s="43"/>
      <c r="BOC182" s="43"/>
      <c r="BOD182" s="44"/>
      <c r="BOE182" s="42"/>
      <c r="BOF182" s="43"/>
      <c r="BOG182" s="43"/>
      <c r="BOH182" s="44"/>
      <c r="BOI182" s="42"/>
      <c r="BOJ182" s="43"/>
      <c r="BOK182" s="43"/>
      <c r="BOL182" s="44"/>
      <c r="BOM182" s="42"/>
      <c r="BON182" s="43"/>
      <c r="BOO182" s="43"/>
      <c r="BOP182" s="44"/>
      <c r="BOQ182" s="42"/>
      <c r="BOR182" s="43"/>
      <c r="BOS182" s="43"/>
      <c r="BOT182" s="44"/>
      <c r="BOU182" s="42"/>
      <c r="BOV182" s="43"/>
      <c r="BOW182" s="43"/>
      <c r="BOX182" s="44"/>
      <c r="BOY182" s="42"/>
      <c r="BOZ182" s="43"/>
      <c r="BPA182" s="43"/>
      <c r="BPB182" s="44"/>
      <c r="BPC182" s="42"/>
      <c r="BPD182" s="43"/>
      <c r="BPE182" s="43"/>
      <c r="BPF182" s="44"/>
      <c r="BPG182" s="42"/>
      <c r="BPH182" s="43"/>
      <c r="BPI182" s="43"/>
      <c r="BPJ182" s="44"/>
      <c r="BPK182" s="42"/>
      <c r="BPL182" s="43"/>
      <c r="BPM182" s="43"/>
      <c r="BPN182" s="44"/>
      <c r="BPO182" s="42"/>
      <c r="BPP182" s="43"/>
      <c r="BPQ182" s="43"/>
      <c r="BPR182" s="44"/>
      <c r="BPS182" s="42"/>
      <c r="BPT182" s="43"/>
      <c r="BPU182" s="43"/>
      <c r="BPV182" s="44"/>
      <c r="BPW182" s="42"/>
      <c r="BPX182" s="43"/>
      <c r="BPY182" s="43"/>
      <c r="BPZ182" s="44"/>
      <c r="BQA182" s="42"/>
      <c r="BQB182" s="43"/>
      <c r="BQC182" s="43"/>
      <c r="BQD182" s="44"/>
      <c r="BQE182" s="42"/>
      <c r="BQF182" s="43"/>
      <c r="BQG182" s="43"/>
      <c r="BQH182" s="44"/>
      <c r="BQI182" s="42"/>
      <c r="BQJ182" s="43"/>
      <c r="BQK182" s="43"/>
      <c r="BQL182" s="44"/>
      <c r="BQM182" s="42"/>
      <c r="BQN182" s="43"/>
      <c r="BQO182" s="43"/>
      <c r="BQP182" s="44"/>
      <c r="BQQ182" s="42"/>
      <c r="BQR182" s="43"/>
      <c r="BQS182" s="43"/>
      <c r="BQT182" s="44"/>
      <c r="BQU182" s="42"/>
      <c r="BQV182" s="43"/>
      <c r="BQW182" s="43"/>
      <c r="BQX182" s="44"/>
      <c r="BQY182" s="42"/>
      <c r="BQZ182" s="43"/>
      <c r="BRA182" s="43"/>
      <c r="BRB182" s="44"/>
      <c r="BRC182" s="42"/>
      <c r="BRD182" s="43"/>
      <c r="BRE182" s="43"/>
      <c r="BRF182" s="44"/>
      <c r="BRG182" s="42"/>
      <c r="BRH182" s="43"/>
      <c r="BRI182" s="43"/>
      <c r="BRJ182" s="44"/>
      <c r="BRK182" s="42"/>
      <c r="BRL182" s="43"/>
      <c r="BRM182" s="43"/>
      <c r="BRN182" s="44"/>
      <c r="BRO182" s="42"/>
      <c r="BRP182" s="43"/>
      <c r="BRQ182" s="43"/>
      <c r="BRR182" s="44"/>
      <c r="BRS182" s="42"/>
      <c r="BRT182" s="43"/>
      <c r="BRU182" s="43"/>
      <c r="BRV182" s="44"/>
      <c r="BRW182" s="42"/>
      <c r="BRX182" s="43"/>
      <c r="BRY182" s="43"/>
      <c r="BRZ182" s="44"/>
      <c r="BSA182" s="42"/>
      <c r="BSB182" s="43"/>
      <c r="BSC182" s="43"/>
      <c r="BSD182" s="44"/>
      <c r="BSE182" s="42"/>
      <c r="BSF182" s="43"/>
      <c r="BSG182" s="43"/>
      <c r="BSH182" s="44"/>
      <c r="BSI182" s="42"/>
      <c r="BSJ182" s="43"/>
      <c r="BSK182" s="43"/>
      <c r="BSL182" s="44"/>
      <c r="BSM182" s="42"/>
      <c r="BSN182" s="43"/>
      <c r="BSO182" s="43"/>
      <c r="BSP182" s="44"/>
      <c r="BSQ182" s="42"/>
      <c r="BSR182" s="43"/>
      <c r="BSS182" s="43"/>
      <c r="BST182" s="44"/>
      <c r="BSU182" s="42"/>
      <c r="BSV182" s="43"/>
      <c r="BSW182" s="43"/>
      <c r="BSX182" s="44"/>
      <c r="BSY182" s="42"/>
      <c r="BSZ182" s="43"/>
      <c r="BTA182" s="43"/>
      <c r="BTB182" s="44"/>
      <c r="BTC182" s="42"/>
      <c r="BTD182" s="43"/>
      <c r="BTE182" s="43"/>
      <c r="BTF182" s="44"/>
      <c r="BTG182" s="42"/>
      <c r="BTH182" s="43"/>
      <c r="BTI182" s="43"/>
      <c r="BTJ182" s="44"/>
      <c r="BTK182" s="42"/>
      <c r="BTL182" s="43"/>
      <c r="BTM182" s="43"/>
      <c r="BTN182" s="44"/>
      <c r="BTO182" s="42"/>
      <c r="BTP182" s="43"/>
      <c r="BTQ182" s="43"/>
      <c r="BTR182" s="44"/>
      <c r="BTS182" s="42"/>
      <c r="BTT182" s="43"/>
      <c r="BTU182" s="43"/>
      <c r="BTV182" s="44"/>
      <c r="BTW182" s="42"/>
      <c r="BTX182" s="43"/>
      <c r="BTY182" s="43"/>
      <c r="BTZ182" s="44"/>
      <c r="BUA182" s="42"/>
      <c r="BUB182" s="43"/>
      <c r="BUC182" s="43"/>
      <c r="BUD182" s="44"/>
      <c r="BUE182" s="42"/>
      <c r="BUF182" s="43"/>
      <c r="BUG182" s="43"/>
      <c r="BUH182" s="44"/>
      <c r="BUI182" s="42"/>
      <c r="BUJ182" s="43"/>
      <c r="BUK182" s="43"/>
      <c r="BUL182" s="44"/>
      <c r="BUM182" s="42"/>
      <c r="BUN182" s="43"/>
      <c r="BUO182" s="43"/>
      <c r="BUP182" s="44"/>
      <c r="BUQ182" s="42"/>
      <c r="BUR182" s="43"/>
      <c r="BUS182" s="43"/>
      <c r="BUT182" s="44"/>
      <c r="BUU182" s="42"/>
      <c r="BUV182" s="43"/>
      <c r="BUW182" s="43"/>
      <c r="BUX182" s="44"/>
      <c r="BUY182" s="42"/>
      <c r="BUZ182" s="43"/>
      <c r="BVA182" s="43"/>
      <c r="BVB182" s="44"/>
      <c r="BVC182" s="42"/>
      <c r="BVD182" s="43"/>
      <c r="BVE182" s="43"/>
      <c r="BVF182" s="44"/>
      <c r="BVG182" s="42"/>
      <c r="BVH182" s="43"/>
      <c r="BVI182" s="43"/>
      <c r="BVJ182" s="44"/>
      <c r="BVK182" s="42"/>
      <c r="BVL182" s="43"/>
      <c r="BVM182" s="43"/>
      <c r="BVN182" s="44"/>
      <c r="BVO182" s="42"/>
      <c r="BVP182" s="43"/>
      <c r="BVQ182" s="43"/>
      <c r="BVR182" s="44"/>
      <c r="BVS182" s="42"/>
      <c r="BVT182" s="43"/>
      <c r="BVU182" s="43"/>
      <c r="BVV182" s="44"/>
      <c r="BVW182" s="42"/>
      <c r="BVX182" s="43"/>
      <c r="BVY182" s="43"/>
      <c r="BVZ182" s="44"/>
      <c r="BWA182" s="42"/>
      <c r="BWB182" s="43"/>
      <c r="BWC182" s="43"/>
      <c r="BWD182" s="44"/>
      <c r="BWE182" s="42"/>
      <c r="BWF182" s="43"/>
      <c r="BWG182" s="43"/>
      <c r="BWH182" s="44"/>
      <c r="BWI182" s="42"/>
      <c r="BWJ182" s="43"/>
      <c r="BWK182" s="43"/>
      <c r="BWL182" s="44"/>
      <c r="BWM182" s="42"/>
      <c r="BWN182" s="43"/>
      <c r="BWO182" s="43"/>
      <c r="BWP182" s="44"/>
      <c r="BWQ182" s="42"/>
      <c r="BWR182" s="43"/>
      <c r="BWS182" s="43"/>
      <c r="BWT182" s="44"/>
      <c r="BWU182" s="42"/>
      <c r="BWV182" s="43"/>
      <c r="BWW182" s="43"/>
      <c r="BWX182" s="44"/>
      <c r="BWY182" s="42"/>
      <c r="BWZ182" s="43"/>
      <c r="BXA182" s="43"/>
      <c r="BXB182" s="44"/>
      <c r="BXC182" s="42"/>
      <c r="BXD182" s="43"/>
      <c r="BXE182" s="43"/>
      <c r="BXF182" s="44"/>
      <c r="BXG182" s="42"/>
      <c r="BXH182" s="43"/>
      <c r="BXI182" s="43"/>
      <c r="BXJ182" s="44"/>
      <c r="BXK182" s="42"/>
      <c r="BXL182" s="43"/>
      <c r="BXM182" s="43"/>
      <c r="BXN182" s="44"/>
      <c r="BXO182" s="42"/>
      <c r="BXP182" s="43"/>
      <c r="BXQ182" s="43"/>
      <c r="BXR182" s="44"/>
      <c r="BXS182" s="42"/>
      <c r="BXT182" s="43"/>
      <c r="BXU182" s="43"/>
      <c r="BXV182" s="44"/>
      <c r="BXW182" s="42"/>
      <c r="BXX182" s="43"/>
      <c r="BXY182" s="43"/>
      <c r="BXZ182" s="44"/>
      <c r="BYA182" s="42"/>
      <c r="BYB182" s="43"/>
      <c r="BYC182" s="43"/>
      <c r="BYD182" s="44"/>
      <c r="BYE182" s="42"/>
      <c r="BYF182" s="43"/>
      <c r="BYG182" s="43"/>
      <c r="BYH182" s="44"/>
      <c r="BYI182" s="42"/>
      <c r="BYJ182" s="43"/>
      <c r="BYK182" s="43"/>
      <c r="BYL182" s="44"/>
      <c r="BYM182" s="42"/>
      <c r="BYN182" s="43"/>
      <c r="BYO182" s="43"/>
      <c r="BYP182" s="44"/>
      <c r="BYQ182" s="42"/>
      <c r="BYR182" s="43"/>
      <c r="BYS182" s="43"/>
      <c r="BYT182" s="44"/>
      <c r="BYU182" s="42"/>
      <c r="BYV182" s="43"/>
      <c r="BYW182" s="43"/>
      <c r="BYX182" s="44"/>
      <c r="BYY182" s="42"/>
      <c r="BYZ182" s="43"/>
      <c r="BZA182" s="43"/>
      <c r="BZB182" s="44"/>
      <c r="BZC182" s="42"/>
      <c r="BZD182" s="43"/>
      <c r="BZE182" s="43"/>
      <c r="BZF182" s="44"/>
      <c r="BZG182" s="42"/>
      <c r="BZH182" s="43"/>
      <c r="BZI182" s="43"/>
      <c r="BZJ182" s="44"/>
      <c r="BZK182" s="42"/>
      <c r="BZL182" s="43"/>
      <c r="BZM182" s="43"/>
      <c r="BZN182" s="44"/>
      <c r="BZO182" s="42"/>
      <c r="BZP182" s="43"/>
      <c r="BZQ182" s="43"/>
      <c r="BZR182" s="44"/>
      <c r="BZS182" s="42"/>
      <c r="BZT182" s="43"/>
      <c r="BZU182" s="43"/>
      <c r="BZV182" s="44"/>
      <c r="BZW182" s="42"/>
      <c r="BZX182" s="43"/>
      <c r="BZY182" s="43"/>
      <c r="BZZ182" s="44"/>
      <c r="CAA182" s="42"/>
      <c r="CAB182" s="43"/>
      <c r="CAC182" s="43"/>
      <c r="CAD182" s="44"/>
      <c r="CAE182" s="42"/>
      <c r="CAF182" s="43"/>
      <c r="CAG182" s="43"/>
      <c r="CAH182" s="44"/>
      <c r="CAI182" s="42"/>
      <c r="CAJ182" s="43"/>
      <c r="CAK182" s="43"/>
      <c r="CAL182" s="44"/>
      <c r="CAM182" s="42"/>
      <c r="CAN182" s="43"/>
      <c r="CAO182" s="43"/>
      <c r="CAP182" s="44"/>
      <c r="CAQ182" s="42"/>
      <c r="CAR182" s="43"/>
      <c r="CAS182" s="43"/>
      <c r="CAT182" s="44"/>
      <c r="CAU182" s="42"/>
      <c r="CAV182" s="43"/>
      <c r="CAW182" s="43"/>
      <c r="CAX182" s="44"/>
      <c r="CAY182" s="42"/>
      <c r="CAZ182" s="43"/>
      <c r="CBA182" s="43"/>
      <c r="CBB182" s="44"/>
      <c r="CBC182" s="42"/>
      <c r="CBD182" s="43"/>
      <c r="CBE182" s="43"/>
      <c r="CBF182" s="44"/>
      <c r="CBG182" s="42"/>
      <c r="CBH182" s="43"/>
      <c r="CBI182" s="43"/>
      <c r="CBJ182" s="44"/>
      <c r="CBK182" s="42"/>
      <c r="CBL182" s="43"/>
      <c r="CBM182" s="43"/>
      <c r="CBN182" s="44"/>
      <c r="CBO182" s="42"/>
      <c r="CBP182" s="43"/>
      <c r="CBQ182" s="43"/>
      <c r="CBR182" s="44"/>
      <c r="CBS182" s="42"/>
      <c r="CBT182" s="43"/>
      <c r="CBU182" s="43"/>
      <c r="CBV182" s="44"/>
      <c r="CBW182" s="42"/>
      <c r="CBX182" s="43"/>
      <c r="CBY182" s="43"/>
      <c r="CBZ182" s="44"/>
      <c r="CCA182" s="42"/>
      <c r="CCB182" s="43"/>
      <c r="CCC182" s="43"/>
      <c r="CCD182" s="44"/>
      <c r="CCE182" s="42"/>
      <c r="CCF182" s="43"/>
      <c r="CCG182" s="43"/>
      <c r="CCH182" s="44"/>
      <c r="CCI182" s="42"/>
      <c r="CCJ182" s="43"/>
      <c r="CCK182" s="43"/>
      <c r="CCL182" s="44"/>
      <c r="CCM182" s="42"/>
      <c r="CCN182" s="43"/>
      <c r="CCO182" s="43"/>
      <c r="CCP182" s="44"/>
      <c r="CCQ182" s="42"/>
      <c r="CCR182" s="43"/>
      <c r="CCS182" s="43"/>
      <c r="CCT182" s="44"/>
      <c r="CCU182" s="42"/>
      <c r="CCV182" s="43"/>
      <c r="CCW182" s="43"/>
      <c r="CCX182" s="44"/>
      <c r="CCY182" s="42"/>
      <c r="CCZ182" s="43"/>
      <c r="CDA182" s="43"/>
      <c r="CDB182" s="44"/>
      <c r="CDC182" s="42"/>
      <c r="CDD182" s="43"/>
      <c r="CDE182" s="43"/>
      <c r="CDF182" s="44"/>
      <c r="CDG182" s="42"/>
      <c r="CDH182" s="43"/>
      <c r="CDI182" s="43"/>
      <c r="CDJ182" s="44"/>
      <c r="CDK182" s="42"/>
      <c r="CDL182" s="43"/>
      <c r="CDM182" s="43"/>
      <c r="CDN182" s="44"/>
      <c r="CDO182" s="42"/>
      <c r="CDP182" s="43"/>
      <c r="CDQ182" s="43"/>
      <c r="CDR182" s="44"/>
      <c r="CDS182" s="42"/>
      <c r="CDT182" s="43"/>
      <c r="CDU182" s="43"/>
      <c r="CDV182" s="44"/>
      <c r="CDW182" s="42"/>
      <c r="CDX182" s="43"/>
      <c r="CDY182" s="43"/>
      <c r="CDZ182" s="44"/>
      <c r="CEA182" s="42"/>
      <c r="CEB182" s="43"/>
      <c r="CEC182" s="43"/>
      <c r="CED182" s="44"/>
      <c r="CEE182" s="42"/>
      <c r="CEF182" s="43"/>
      <c r="CEG182" s="43"/>
      <c r="CEH182" s="44"/>
      <c r="CEI182" s="42"/>
      <c r="CEJ182" s="43"/>
      <c r="CEK182" s="43"/>
      <c r="CEL182" s="44"/>
      <c r="CEM182" s="42"/>
      <c r="CEN182" s="43"/>
      <c r="CEO182" s="43"/>
      <c r="CEP182" s="44"/>
      <c r="CEQ182" s="42"/>
      <c r="CER182" s="43"/>
      <c r="CES182" s="43"/>
      <c r="CET182" s="44"/>
      <c r="CEU182" s="42"/>
      <c r="CEV182" s="43"/>
      <c r="CEW182" s="43"/>
      <c r="CEX182" s="44"/>
      <c r="CEY182" s="42"/>
      <c r="CEZ182" s="43"/>
      <c r="CFA182" s="43"/>
      <c r="CFB182" s="44"/>
      <c r="CFC182" s="42"/>
      <c r="CFD182" s="43"/>
      <c r="CFE182" s="43"/>
      <c r="CFF182" s="44"/>
      <c r="CFG182" s="42"/>
      <c r="CFH182" s="43"/>
      <c r="CFI182" s="43"/>
      <c r="CFJ182" s="44"/>
      <c r="CFK182" s="42"/>
      <c r="CFL182" s="43"/>
      <c r="CFM182" s="43"/>
      <c r="CFN182" s="44"/>
      <c r="CFO182" s="42"/>
      <c r="CFP182" s="43"/>
      <c r="CFQ182" s="43"/>
      <c r="CFR182" s="44"/>
      <c r="CFS182" s="42"/>
      <c r="CFT182" s="43"/>
      <c r="CFU182" s="43"/>
      <c r="CFV182" s="44"/>
      <c r="CFW182" s="42"/>
      <c r="CFX182" s="43"/>
      <c r="CFY182" s="43"/>
      <c r="CFZ182" s="44"/>
      <c r="CGA182" s="42"/>
      <c r="CGB182" s="43"/>
      <c r="CGC182" s="43"/>
      <c r="CGD182" s="44"/>
      <c r="CGE182" s="42"/>
      <c r="CGF182" s="43"/>
      <c r="CGG182" s="43"/>
      <c r="CGH182" s="44"/>
      <c r="CGI182" s="42"/>
      <c r="CGJ182" s="43"/>
      <c r="CGK182" s="43"/>
      <c r="CGL182" s="44"/>
      <c r="CGM182" s="42"/>
      <c r="CGN182" s="43"/>
      <c r="CGO182" s="43"/>
      <c r="CGP182" s="44"/>
      <c r="CGQ182" s="42"/>
      <c r="CGR182" s="43"/>
      <c r="CGS182" s="43"/>
      <c r="CGT182" s="44"/>
      <c r="CGU182" s="42"/>
      <c r="CGV182" s="43"/>
      <c r="CGW182" s="43"/>
      <c r="CGX182" s="44"/>
      <c r="CGY182" s="42"/>
      <c r="CGZ182" s="43"/>
      <c r="CHA182" s="43"/>
      <c r="CHB182" s="44"/>
      <c r="CHC182" s="42"/>
      <c r="CHD182" s="43"/>
      <c r="CHE182" s="43"/>
      <c r="CHF182" s="44"/>
      <c r="CHG182" s="42"/>
      <c r="CHH182" s="43"/>
      <c r="CHI182" s="43"/>
      <c r="CHJ182" s="44"/>
      <c r="CHK182" s="42"/>
      <c r="CHL182" s="43"/>
      <c r="CHM182" s="43"/>
      <c r="CHN182" s="44"/>
      <c r="CHO182" s="42"/>
      <c r="CHP182" s="43"/>
      <c r="CHQ182" s="43"/>
      <c r="CHR182" s="44"/>
      <c r="CHS182" s="42"/>
      <c r="CHT182" s="43"/>
      <c r="CHU182" s="43"/>
      <c r="CHV182" s="44"/>
      <c r="CHW182" s="42"/>
      <c r="CHX182" s="43"/>
      <c r="CHY182" s="43"/>
      <c r="CHZ182" s="44"/>
      <c r="CIA182" s="42"/>
      <c r="CIB182" s="43"/>
      <c r="CIC182" s="43"/>
      <c r="CID182" s="44"/>
      <c r="CIE182" s="42"/>
      <c r="CIF182" s="43"/>
      <c r="CIG182" s="43"/>
      <c r="CIH182" s="44"/>
      <c r="CII182" s="42"/>
      <c r="CIJ182" s="43"/>
      <c r="CIK182" s="43"/>
      <c r="CIL182" s="44"/>
      <c r="CIM182" s="42"/>
      <c r="CIN182" s="43"/>
      <c r="CIO182" s="43"/>
      <c r="CIP182" s="44"/>
      <c r="CIQ182" s="42"/>
      <c r="CIR182" s="43"/>
      <c r="CIS182" s="43"/>
      <c r="CIT182" s="44"/>
      <c r="CIU182" s="42"/>
      <c r="CIV182" s="43"/>
      <c r="CIW182" s="43"/>
      <c r="CIX182" s="44"/>
      <c r="CIY182" s="42"/>
      <c r="CIZ182" s="43"/>
      <c r="CJA182" s="43"/>
      <c r="CJB182" s="44"/>
      <c r="CJC182" s="42"/>
      <c r="CJD182" s="43"/>
      <c r="CJE182" s="43"/>
      <c r="CJF182" s="44"/>
      <c r="CJG182" s="42"/>
      <c r="CJH182" s="43"/>
      <c r="CJI182" s="43"/>
      <c r="CJJ182" s="44"/>
      <c r="CJK182" s="42"/>
      <c r="CJL182" s="43"/>
      <c r="CJM182" s="43"/>
      <c r="CJN182" s="44"/>
      <c r="CJO182" s="42"/>
      <c r="CJP182" s="43"/>
      <c r="CJQ182" s="43"/>
      <c r="CJR182" s="44"/>
      <c r="CJS182" s="42"/>
      <c r="CJT182" s="43"/>
      <c r="CJU182" s="43"/>
      <c r="CJV182" s="44"/>
      <c r="CJW182" s="42"/>
      <c r="CJX182" s="43"/>
      <c r="CJY182" s="43"/>
      <c r="CJZ182" s="44"/>
      <c r="CKA182" s="42"/>
      <c r="CKB182" s="43"/>
      <c r="CKC182" s="43"/>
      <c r="CKD182" s="44"/>
      <c r="CKE182" s="42"/>
      <c r="CKF182" s="43"/>
      <c r="CKG182" s="43"/>
      <c r="CKH182" s="44"/>
      <c r="CKI182" s="42"/>
      <c r="CKJ182" s="43"/>
      <c r="CKK182" s="43"/>
      <c r="CKL182" s="44"/>
      <c r="CKM182" s="42"/>
      <c r="CKN182" s="43"/>
      <c r="CKO182" s="43"/>
      <c r="CKP182" s="44"/>
      <c r="CKQ182" s="42"/>
      <c r="CKR182" s="43"/>
      <c r="CKS182" s="43"/>
      <c r="CKT182" s="44"/>
      <c r="CKU182" s="42"/>
      <c r="CKV182" s="43"/>
      <c r="CKW182" s="43"/>
      <c r="CKX182" s="44"/>
      <c r="CKY182" s="42"/>
      <c r="CKZ182" s="43"/>
      <c r="CLA182" s="43"/>
      <c r="CLB182" s="44"/>
      <c r="CLC182" s="42"/>
      <c r="CLD182" s="43"/>
      <c r="CLE182" s="43"/>
      <c r="CLF182" s="44"/>
      <c r="CLG182" s="42"/>
      <c r="CLH182" s="43"/>
      <c r="CLI182" s="43"/>
      <c r="CLJ182" s="44"/>
      <c r="CLK182" s="42"/>
      <c r="CLL182" s="43"/>
      <c r="CLM182" s="43"/>
      <c r="CLN182" s="44"/>
      <c r="CLO182" s="42"/>
      <c r="CLP182" s="43"/>
      <c r="CLQ182" s="43"/>
      <c r="CLR182" s="44"/>
      <c r="CLS182" s="42"/>
      <c r="CLT182" s="43"/>
      <c r="CLU182" s="43"/>
      <c r="CLV182" s="44"/>
      <c r="CLW182" s="42"/>
      <c r="CLX182" s="43"/>
      <c r="CLY182" s="43"/>
      <c r="CLZ182" s="44"/>
      <c r="CMA182" s="42"/>
      <c r="CMB182" s="43"/>
      <c r="CMC182" s="43"/>
      <c r="CMD182" s="44"/>
      <c r="CME182" s="42"/>
      <c r="CMF182" s="43"/>
      <c r="CMG182" s="43"/>
      <c r="CMH182" s="44"/>
      <c r="CMI182" s="42"/>
      <c r="CMJ182" s="43"/>
      <c r="CMK182" s="43"/>
      <c r="CML182" s="44"/>
      <c r="CMM182" s="42"/>
      <c r="CMN182" s="43"/>
      <c r="CMO182" s="43"/>
      <c r="CMP182" s="44"/>
      <c r="CMQ182" s="42"/>
      <c r="CMR182" s="43"/>
      <c r="CMS182" s="43"/>
      <c r="CMT182" s="44"/>
      <c r="CMU182" s="42"/>
      <c r="CMV182" s="43"/>
      <c r="CMW182" s="43"/>
      <c r="CMX182" s="44"/>
      <c r="CMY182" s="42"/>
      <c r="CMZ182" s="43"/>
      <c r="CNA182" s="43"/>
      <c r="CNB182" s="44"/>
      <c r="CNC182" s="42"/>
      <c r="CND182" s="43"/>
      <c r="CNE182" s="43"/>
      <c r="CNF182" s="44"/>
      <c r="CNG182" s="42"/>
      <c r="CNH182" s="43"/>
      <c r="CNI182" s="43"/>
      <c r="CNJ182" s="44"/>
      <c r="CNK182" s="42"/>
      <c r="CNL182" s="43"/>
      <c r="CNM182" s="43"/>
      <c r="CNN182" s="44"/>
      <c r="CNO182" s="42"/>
      <c r="CNP182" s="43"/>
      <c r="CNQ182" s="43"/>
      <c r="CNR182" s="44"/>
      <c r="CNS182" s="42"/>
      <c r="CNT182" s="43"/>
      <c r="CNU182" s="43"/>
      <c r="CNV182" s="44"/>
      <c r="CNW182" s="42"/>
      <c r="CNX182" s="43"/>
      <c r="CNY182" s="43"/>
      <c r="CNZ182" s="44"/>
      <c r="COA182" s="42"/>
      <c r="COB182" s="43"/>
      <c r="COC182" s="43"/>
      <c r="COD182" s="44"/>
      <c r="COE182" s="42"/>
      <c r="COF182" s="43"/>
      <c r="COG182" s="43"/>
      <c r="COH182" s="44"/>
      <c r="COI182" s="42"/>
      <c r="COJ182" s="43"/>
      <c r="COK182" s="43"/>
      <c r="COL182" s="44"/>
      <c r="COM182" s="42"/>
      <c r="CON182" s="43"/>
      <c r="COO182" s="43"/>
      <c r="COP182" s="44"/>
      <c r="COQ182" s="42"/>
      <c r="COR182" s="43"/>
      <c r="COS182" s="43"/>
      <c r="COT182" s="44"/>
      <c r="COU182" s="42"/>
      <c r="COV182" s="43"/>
      <c r="COW182" s="43"/>
      <c r="COX182" s="44"/>
      <c r="COY182" s="42"/>
      <c r="COZ182" s="43"/>
      <c r="CPA182" s="43"/>
      <c r="CPB182" s="44"/>
      <c r="CPC182" s="42"/>
      <c r="CPD182" s="43"/>
      <c r="CPE182" s="43"/>
      <c r="CPF182" s="44"/>
      <c r="CPG182" s="42"/>
      <c r="CPH182" s="43"/>
      <c r="CPI182" s="43"/>
      <c r="CPJ182" s="44"/>
      <c r="CPK182" s="42"/>
      <c r="CPL182" s="43"/>
      <c r="CPM182" s="43"/>
      <c r="CPN182" s="44"/>
      <c r="CPO182" s="42"/>
      <c r="CPP182" s="43"/>
      <c r="CPQ182" s="43"/>
      <c r="CPR182" s="44"/>
      <c r="CPS182" s="42"/>
      <c r="CPT182" s="43"/>
      <c r="CPU182" s="43"/>
      <c r="CPV182" s="44"/>
      <c r="CPW182" s="42"/>
      <c r="CPX182" s="43"/>
      <c r="CPY182" s="43"/>
      <c r="CPZ182" s="44"/>
      <c r="CQA182" s="42"/>
      <c r="CQB182" s="43"/>
      <c r="CQC182" s="43"/>
      <c r="CQD182" s="44"/>
      <c r="CQE182" s="42"/>
      <c r="CQF182" s="43"/>
      <c r="CQG182" s="43"/>
      <c r="CQH182" s="44"/>
      <c r="CQI182" s="42"/>
      <c r="CQJ182" s="43"/>
      <c r="CQK182" s="43"/>
      <c r="CQL182" s="44"/>
      <c r="CQM182" s="42"/>
      <c r="CQN182" s="43"/>
      <c r="CQO182" s="43"/>
      <c r="CQP182" s="44"/>
      <c r="CQQ182" s="42"/>
      <c r="CQR182" s="43"/>
      <c r="CQS182" s="43"/>
      <c r="CQT182" s="44"/>
      <c r="CQU182" s="42"/>
      <c r="CQV182" s="43"/>
      <c r="CQW182" s="43"/>
      <c r="CQX182" s="44"/>
      <c r="CQY182" s="42"/>
      <c r="CQZ182" s="43"/>
      <c r="CRA182" s="43"/>
      <c r="CRB182" s="44"/>
      <c r="CRC182" s="42"/>
      <c r="CRD182" s="43"/>
      <c r="CRE182" s="43"/>
      <c r="CRF182" s="44"/>
      <c r="CRG182" s="42"/>
      <c r="CRH182" s="43"/>
      <c r="CRI182" s="43"/>
      <c r="CRJ182" s="44"/>
      <c r="CRK182" s="42"/>
      <c r="CRL182" s="43"/>
      <c r="CRM182" s="43"/>
      <c r="CRN182" s="44"/>
      <c r="CRO182" s="42"/>
      <c r="CRP182" s="43"/>
      <c r="CRQ182" s="43"/>
      <c r="CRR182" s="44"/>
      <c r="CRS182" s="42"/>
      <c r="CRT182" s="43"/>
      <c r="CRU182" s="43"/>
      <c r="CRV182" s="44"/>
      <c r="CRW182" s="42"/>
      <c r="CRX182" s="43"/>
      <c r="CRY182" s="43"/>
      <c r="CRZ182" s="44"/>
      <c r="CSA182" s="42"/>
      <c r="CSB182" s="43"/>
      <c r="CSC182" s="43"/>
      <c r="CSD182" s="44"/>
      <c r="CSE182" s="42"/>
      <c r="CSF182" s="43"/>
      <c r="CSG182" s="43"/>
      <c r="CSH182" s="44"/>
      <c r="CSI182" s="42"/>
      <c r="CSJ182" s="43"/>
      <c r="CSK182" s="43"/>
      <c r="CSL182" s="44"/>
      <c r="CSM182" s="42"/>
      <c r="CSN182" s="43"/>
      <c r="CSO182" s="43"/>
      <c r="CSP182" s="44"/>
      <c r="CSQ182" s="42"/>
      <c r="CSR182" s="43"/>
      <c r="CSS182" s="43"/>
      <c r="CST182" s="44"/>
      <c r="CSU182" s="42"/>
      <c r="CSV182" s="43"/>
      <c r="CSW182" s="43"/>
      <c r="CSX182" s="44"/>
      <c r="CSY182" s="42"/>
      <c r="CSZ182" s="43"/>
      <c r="CTA182" s="43"/>
      <c r="CTB182" s="44"/>
      <c r="CTC182" s="42"/>
      <c r="CTD182" s="43"/>
      <c r="CTE182" s="43"/>
      <c r="CTF182" s="44"/>
      <c r="CTG182" s="42"/>
      <c r="CTH182" s="43"/>
      <c r="CTI182" s="43"/>
      <c r="CTJ182" s="44"/>
      <c r="CTK182" s="42"/>
      <c r="CTL182" s="43"/>
      <c r="CTM182" s="43"/>
      <c r="CTN182" s="44"/>
      <c r="CTO182" s="42"/>
      <c r="CTP182" s="43"/>
      <c r="CTQ182" s="43"/>
      <c r="CTR182" s="44"/>
      <c r="CTS182" s="42"/>
      <c r="CTT182" s="43"/>
      <c r="CTU182" s="43"/>
      <c r="CTV182" s="44"/>
      <c r="CTW182" s="42"/>
      <c r="CTX182" s="43"/>
      <c r="CTY182" s="43"/>
      <c r="CTZ182" s="44"/>
      <c r="CUA182" s="42"/>
      <c r="CUB182" s="43"/>
      <c r="CUC182" s="43"/>
      <c r="CUD182" s="44"/>
      <c r="CUE182" s="42"/>
      <c r="CUF182" s="43"/>
      <c r="CUG182" s="43"/>
      <c r="CUH182" s="44"/>
      <c r="CUI182" s="42"/>
      <c r="CUJ182" s="43"/>
      <c r="CUK182" s="43"/>
      <c r="CUL182" s="44"/>
      <c r="CUM182" s="42"/>
      <c r="CUN182" s="43"/>
      <c r="CUO182" s="43"/>
      <c r="CUP182" s="44"/>
      <c r="CUQ182" s="42"/>
      <c r="CUR182" s="43"/>
      <c r="CUS182" s="43"/>
      <c r="CUT182" s="44"/>
      <c r="CUU182" s="42"/>
      <c r="CUV182" s="43"/>
      <c r="CUW182" s="43"/>
      <c r="CUX182" s="44"/>
      <c r="CUY182" s="42"/>
      <c r="CUZ182" s="43"/>
      <c r="CVA182" s="43"/>
      <c r="CVB182" s="44"/>
      <c r="CVC182" s="42"/>
      <c r="CVD182" s="43"/>
      <c r="CVE182" s="43"/>
      <c r="CVF182" s="44"/>
      <c r="CVG182" s="42"/>
      <c r="CVH182" s="43"/>
      <c r="CVI182" s="43"/>
      <c r="CVJ182" s="44"/>
      <c r="CVK182" s="42"/>
      <c r="CVL182" s="43"/>
      <c r="CVM182" s="43"/>
      <c r="CVN182" s="44"/>
      <c r="CVO182" s="42"/>
      <c r="CVP182" s="43"/>
      <c r="CVQ182" s="43"/>
      <c r="CVR182" s="44"/>
      <c r="CVS182" s="42"/>
      <c r="CVT182" s="43"/>
      <c r="CVU182" s="43"/>
      <c r="CVV182" s="44"/>
      <c r="CVW182" s="42"/>
      <c r="CVX182" s="43"/>
      <c r="CVY182" s="43"/>
      <c r="CVZ182" s="44"/>
      <c r="CWA182" s="42"/>
      <c r="CWB182" s="43"/>
      <c r="CWC182" s="43"/>
      <c r="CWD182" s="44"/>
      <c r="CWE182" s="42"/>
      <c r="CWF182" s="43"/>
      <c r="CWG182" s="43"/>
      <c r="CWH182" s="44"/>
      <c r="CWI182" s="42"/>
      <c r="CWJ182" s="43"/>
      <c r="CWK182" s="43"/>
      <c r="CWL182" s="44"/>
      <c r="CWM182" s="42"/>
      <c r="CWN182" s="43"/>
      <c r="CWO182" s="43"/>
      <c r="CWP182" s="44"/>
      <c r="CWQ182" s="42"/>
      <c r="CWR182" s="43"/>
      <c r="CWS182" s="43"/>
      <c r="CWT182" s="44"/>
      <c r="CWU182" s="42"/>
      <c r="CWV182" s="43"/>
      <c r="CWW182" s="43"/>
      <c r="CWX182" s="44"/>
      <c r="CWY182" s="42"/>
      <c r="CWZ182" s="43"/>
      <c r="CXA182" s="43"/>
      <c r="CXB182" s="44"/>
      <c r="CXC182" s="42"/>
      <c r="CXD182" s="43"/>
      <c r="CXE182" s="43"/>
      <c r="CXF182" s="44"/>
      <c r="CXG182" s="42"/>
      <c r="CXH182" s="43"/>
      <c r="CXI182" s="43"/>
      <c r="CXJ182" s="44"/>
      <c r="CXK182" s="42"/>
      <c r="CXL182" s="43"/>
      <c r="CXM182" s="43"/>
      <c r="CXN182" s="44"/>
      <c r="CXO182" s="42"/>
      <c r="CXP182" s="43"/>
      <c r="CXQ182" s="43"/>
      <c r="CXR182" s="44"/>
      <c r="CXS182" s="42"/>
      <c r="CXT182" s="43"/>
      <c r="CXU182" s="43"/>
      <c r="CXV182" s="44"/>
      <c r="CXW182" s="42"/>
      <c r="CXX182" s="43"/>
      <c r="CXY182" s="43"/>
      <c r="CXZ182" s="44"/>
      <c r="CYA182" s="42"/>
      <c r="CYB182" s="43"/>
      <c r="CYC182" s="43"/>
      <c r="CYD182" s="44"/>
      <c r="CYE182" s="42"/>
      <c r="CYF182" s="43"/>
      <c r="CYG182" s="43"/>
      <c r="CYH182" s="44"/>
      <c r="CYI182" s="42"/>
      <c r="CYJ182" s="43"/>
      <c r="CYK182" s="43"/>
      <c r="CYL182" s="44"/>
      <c r="CYM182" s="42"/>
      <c r="CYN182" s="43"/>
      <c r="CYO182" s="43"/>
      <c r="CYP182" s="44"/>
      <c r="CYQ182" s="42"/>
      <c r="CYR182" s="43"/>
      <c r="CYS182" s="43"/>
      <c r="CYT182" s="44"/>
      <c r="CYU182" s="42"/>
      <c r="CYV182" s="43"/>
      <c r="CYW182" s="43"/>
      <c r="CYX182" s="44"/>
      <c r="CYY182" s="42"/>
      <c r="CYZ182" s="43"/>
      <c r="CZA182" s="43"/>
      <c r="CZB182" s="44"/>
      <c r="CZC182" s="42"/>
      <c r="CZD182" s="43"/>
      <c r="CZE182" s="43"/>
      <c r="CZF182" s="44"/>
      <c r="CZG182" s="42"/>
      <c r="CZH182" s="43"/>
      <c r="CZI182" s="43"/>
      <c r="CZJ182" s="44"/>
      <c r="CZK182" s="42"/>
      <c r="CZL182" s="43"/>
      <c r="CZM182" s="43"/>
      <c r="CZN182" s="44"/>
      <c r="CZO182" s="42"/>
      <c r="CZP182" s="43"/>
      <c r="CZQ182" s="43"/>
      <c r="CZR182" s="44"/>
      <c r="CZS182" s="42"/>
      <c r="CZT182" s="43"/>
      <c r="CZU182" s="43"/>
      <c r="CZV182" s="44"/>
      <c r="CZW182" s="42"/>
      <c r="CZX182" s="43"/>
      <c r="CZY182" s="43"/>
      <c r="CZZ182" s="44"/>
      <c r="DAA182" s="42"/>
      <c r="DAB182" s="43"/>
      <c r="DAC182" s="43"/>
      <c r="DAD182" s="44"/>
      <c r="DAE182" s="42"/>
      <c r="DAF182" s="43"/>
      <c r="DAG182" s="43"/>
      <c r="DAH182" s="44"/>
      <c r="DAI182" s="42"/>
      <c r="DAJ182" s="43"/>
      <c r="DAK182" s="43"/>
      <c r="DAL182" s="44"/>
      <c r="DAM182" s="42"/>
      <c r="DAN182" s="43"/>
      <c r="DAO182" s="43"/>
      <c r="DAP182" s="44"/>
      <c r="DAQ182" s="42"/>
      <c r="DAR182" s="43"/>
      <c r="DAS182" s="43"/>
      <c r="DAT182" s="44"/>
      <c r="DAU182" s="42"/>
      <c r="DAV182" s="43"/>
      <c r="DAW182" s="43"/>
      <c r="DAX182" s="44"/>
      <c r="DAY182" s="42"/>
      <c r="DAZ182" s="43"/>
      <c r="DBA182" s="43"/>
      <c r="DBB182" s="44"/>
      <c r="DBC182" s="42"/>
      <c r="DBD182" s="43"/>
      <c r="DBE182" s="43"/>
      <c r="DBF182" s="44"/>
      <c r="DBG182" s="42"/>
      <c r="DBH182" s="43"/>
      <c r="DBI182" s="43"/>
      <c r="DBJ182" s="44"/>
      <c r="DBK182" s="42"/>
      <c r="DBL182" s="43"/>
      <c r="DBM182" s="43"/>
      <c r="DBN182" s="44"/>
      <c r="DBO182" s="42"/>
      <c r="DBP182" s="43"/>
      <c r="DBQ182" s="43"/>
      <c r="DBR182" s="44"/>
      <c r="DBS182" s="42"/>
      <c r="DBT182" s="43"/>
      <c r="DBU182" s="43"/>
      <c r="DBV182" s="44"/>
      <c r="DBW182" s="42"/>
      <c r="DBX182" s="43"/>
      <c r="DBY182" s="43"/>
      <c r="DBZ182" s="44"/>
      <c r="DCA182" s="42"/>
      <c r="DCB182" s="43"/>
      <c r="DCC182" s="43"/>
      <c r="DCD182" s="44"/>
      <c r="DCE182" s="42"/>
      <c r="DCF182" s="43"/>
      <c r="DCG182" s="43"/>
      <c r="DCH182" s="44"/>
      <c r="DCI182" s="42"/>
      <c r="DCJ182" s="43"/>
      <c r="DCK182" s="43"/>
      <c r="DCL182" s="44"/>
      <c r="DCM182" s="42"/>
      <c r="DCN182" s="43"/>
      <c r="DCO182" s="43"/>
      <c r="DCP182" s="44"/>
      <c r="DCQ182" s="42"/>
      <c r="DCR182" s="43"/>
      <c r="DCS182" s="43"/>
      <c r="DCT182" s="44"/>
      <c r="DCU182" s="42"/>
      <c r="DCV182" s="43"/>
      <c r="DCW182" s="43"/>
      <c r="DCX182" s="44"/>
      <c r="DCY182" s="42"/>
      <c r="DCZ182" s="43"/>
      <c r="DDA182" s="43"/>
      <c r="DDB182" s="44"/>
      <c r="DDC182" s="42"/>
      <c r="DDD182" s="43"/>
      <c r="DDE182" s="43"/>
      <c r="DDF182" s="44"/>
      <c r="DDG182" s="42"/>
      <c r="DDH182" s="43"/>
      <c r="DDI182" s="43"/>
      <c r="DDJ182" s="44"/>
      <c r="DDK182" s="42"/>
      <c r="DDL182" s="43"/>
      <c r="DDM182" s="43"/>
      <c r="DDN182" s="44"/>
      <c r="DDO182" s="42"/>
      <c r="DDP182" s="43"/>
      <c r="DDQ182" s="43"/>
      <c r="DDR182" s="44"/>
      <c r="DDS182" s="42"/>
      <c r="DDT182" s="43"/>
      <c r="DDU182" s="43"/>
      <c r="DDV182" s="44"/>
      <c r="DDW182" s="42"/>
      <c r="DDX182" s="43"/>
      <c r="DDY182" s="43"/>
      <c r="DDZ182" s="44"/>
      <c r="DEA182" s="42"/>
      <c r="DEB182" s="43"/>
      <c r="DEC182" s="43"/>
      <c r="DED182" s="44"/>
      <c r="DEE182" s="42"/>
      <c r="DEF182" s="43"/>
      <c r="DEG182" s="43"/>
      <c r="DEH182" s="44"/>
      <c r="DEI182" s="42"/>
      <c r="DEJ182" s="43"/>
      <c r="DEK182" s="43"/>
      <c r="DEL182" s="44"/>
      <c r="DEM182" s="42"/>
      <c r="DEN182" s="43"/>
      <c r="DEO182" s="43"/>
      <c r="DEP182" s="44"/>
      <c r="DEQ182" s="42"/>
      <c r="DER182" s="43"/>
      <c r="DES182" s="43"/>
      <c r="DET182" s="44"/>
      <c r="DEU182" s="42"/>
      <c r="DEV182" s="43"/>
      <c r="DEW182" s="43"/>
      <c r="DEX182" s="44"/>
      <c r="DEY182" s="42"/>
      <c r="DEZ182" s="43"/>
      <c r="DFA182" s="43"/>
      <c r="DFB182" s="44"/>
      <c r="DFC182" s="42"/>
      <c r="DFD182" s="43"/>
      <c r="DFE182" s="43"/>
      <c r="DFF182" s="44"/>
      <c r="DFG182" s="42"/>
      <c r="DFH182" s="43"/>
      <c r="DFI182" s="43"/>
      <c r="DFJ182" s="44"/>
      <c r="DFK182" s="42"/>
      <c r="DFL182" s="43"/>
      <c r="DFM182" s="43"/>
      <c r="DFN182" s="44"/>
      <c r="DFO182" s="42"/>
      <c r="DFP182" s="43"/>
      <c r="DFQ182" s="43"/>
      <c r="DFR182" s="44"/>
      <c r="DFS182" s="42"/>
      <c r="DFT182" s="43"/>
      <c r="DFU182" s="43"/>
      <c r="DFV182" s="44"/>
      <c r="DFW182" s="42"/>
      <c r="DFX182" s="43"/>
      <c r="DFY182" s="43"/>
      <c r="DFZ182" s="44"/>
      <c r="DGA182" s="42"/>
      <c r="DGB182" s="43"/>
      <c r="DGC182" s="43"/>
      <c r="DGD182" s="44"/>
      <c r="DGE182" s="42"/>
      <c r="DGF182" s="43"/>
      <c r="DGG182" s="43"/>
      <c r="DGH182" s="44"/>
      <c r="DGI182" s="42"/>
      <c r="DGJ182" s="43"/>
      <c r="DGK182" s="43"/>
      <c r="DGL182" s="44"/>
      <c r="DGM182" s="42"/>
      <c r="DGN182" s="43"/>
      <c r="DGO182" s="43"/>
      <c r="DGP182" s="44"/>
      <c r="DGQ182" s="42"/>
      <c r="DGR182" s="43"/>
      <c r="DGS182" s="43"/>
      <c r="DGT182" s="44"/>
      <c r="DGU182" s="42"/>
      <c r="DGV182" s="43"/>
      <c r="DGW182" s="43"/>
      <c r="DGX182" s="44"/>
      <c r="DGY182" s="42"/>
      <c r="DGZ182" s="43"/>
      <c r="DHA182" s="43"/>
      <c r="DHB182" s="44"/>
      <c r="DHC182" s="42"/>
      <c r="DHD182" s="43"/>
      <c r="DHE182" s="43"/>
      <c r="DHF182" s="44"/>
      <c r="DHG182" s="42"/>
      <c r="DHH182" s="43"/>
      <c r="DHI182" s="43"/>
      <c r="DHJ182" s="44"/>
      <c r="DHK182" s="42"/>
      <c r="DHL182" s="43"/>
      <c r="DHM182" s="43"/>
      <c r="DHN182" s="44"/>
      <c r="DHO182" s="42"/>
      <c r="DHP182" s="43"/>
      <c r="DHQ182" s="43"/>
      <c r="DHR182" s="44"/>
      <c r="DHS182" s="42"/>
      <c r="DHT182" s="43"/>
      <c r="DHU182" s="43"/>
      <c r="DHV182" s="44"/>
      <c r="DHW182" s="42"/>
      <c r="DHX182" s="43"/>
      <c r="DHY182" s="43"/>
      <c r="DHZ182" s="44"/>
      <c r="DIA182" s="42"/>
      <c r="DIB182" s="43"/>
      <c r="DIC182" s="43"/>
      <c r="DID182" s="44"/>
      <c r="DIE182" s="42"/>
      <c r="DIF182" s="43"/>
      <c r="DIG182" s="43"/>
      <c r="DIH182" s="44"/>
      <c r="DII182" s="42"/>
      <c r="DIJ182" s="43"/>
      <c r="DIK182" s="43"/>
      <c r="DIL182" s="44"/>
      <c r="DIM182" s="42"/>
      <c r="DIN182" s="43"/>
      <c r="DIO182" s="43"/>
      <c r="DIP182" s="44"/>
      <c r="DIQ182" s="42"/>
      <c r="DIR182" s="43"/>
      <c r="DIS182" s="43"/>
      <c r="DIT182" s="44"/>
      <c r="DIU182" s="42"/>
      <c r="DIV182" s="43"/>
      <c r="DIW182" s="43"/>
      <c r="DIX182" s="44"/>
      <c r="DIY182" s="42"/>
      <c r="DIZ182" s="43"/>
      <c r="DJA182" s="43"/>
      <c r="DJB182" s="44"/>
      <c r="DJC182" s="42"/>
      <c r="DJD182" s="43"/>
      <c r="DJE182" s="43"/>
      <c r="DJF182" s="44"/>
      <c r="DJG182" s="42"/>
      <c r="DJH182" s="43"/>
      <c r="DJI182" s="43"/>
      <c r="DJJ182" s="44"/>
      <c r="DJK182" s="42"/>
      <c r="DJL182" s="43"/>
      <c r="DJM182" s="43"/>
      <c r="DJN182" s="44"/>
      <c r="DJO182" s="42"/>
      <c r="DJP182" s="43"/>
      <c r="DJQ182" s="43"/>
      <c r="DJR182" s="44"/>
      <c r="DJS182" s="42"/>
      <c r="DJT182" s="43"/>
      <c r="DJU182" s="43"/>
      <c r="DJV182" s="44"/>
      <c r="DJW182" s="42"/>
      <c r="DJX182" s="43"/>
      <c r="DJY182" s="43"/>
      <c r="DJZ182" s="44"/>
      <c r="DKA182" s="42"/>
      <c r="DKB182" s="43"/>
      <c r="DKC182" s="43"/>
      <c r="DKD182" s="44"/>
      <c r="DKE182" s="42"/>
      <c r="DKF182" s="43"/>
      <c r="DKG182" s="43"/>
      <c r="DKH182" s="44"/>
      <c r="DKI182" s="42"/>
      <c r="DKJ182" s="43"/>
      <c r="DKK182" s="43"/>
      <c r="DKL182" s="44"/>
      <c r="DKM182" s="42"/>
      <c r="DKN182" s="43"/>
      <c r="DKO182" s="43"/>
      <c r="DKP182" s="44"/>
      <c r="DKQ182" s="42"/>
      <c r="DKR182" s="43"/>
      <c r="DKS182" s="43"/>
      <c r="DKT182" s="44"/>
      <c r="DKU182" s="42"/>
      <c r="DKV182" s="43"/>
      <c r="DKW182" s="43"/>
      <c r="DKX182" s="44"/>
      <c r="DKY182" s="42"/>
      <c r="DKZ182" s="43"/>
      <c r="DLA182" s="43"/>
      <c r="DLB182" s="44"/>
      <c r="DLC182" s="42"/>
      <c r="DLD182" s="43"/>
      <c r="DLE182" s="43"/>
      <c r="DLF182" s="44"/>
      <c r="DLG182" s="42"/>
      <c r="DLH182" s="43"/>
      <c r="DLI182" s="43"/>
      <c r="DLJ182" s="44"/>
      <c r="DLK182" s="42"/>
      <c r="DLL182" s="43"/>
      <c r="DLM182" s="43"/>
      <c r="DLN182" s="44"/>
      <c r="DLO182" s="42"/>
      <c r="DLP182" s="43"/>
      <c r="DLQ182" s="43"/>
      <c r="DLR182" s="44"/>
      <c r="DLS182" s="42"/>
      <c r="DLT182" s="43"/>
      <c r="DLU182" s="43"/>
      <c r="DLV182" s="44"/>
      <c r="DLW182" s="42"/>
      <c r="DLX182" s="43"/>
      <c r="DLY182" s="43"/>
      <c r="DLZ182" s="44"/>
      <c r="DMA182" s="42"/>
      <c r="DMB182" s="43"/>
      <c r="DMC182" s="43"/>
      <c r="DMD182" s="44"/>
      <c r="DME182" s="42"/>
      <c r="DMF182" s="43"/>
      <c r="DMG182" s="43"/>
      <c r="DMH182" s="44"/>
      <c r="DMI182" s="42"/>
      <c r="DMJ182" s="43"/>
      <c r="DMK182" s="43"/>
      <c r="DML182" s="44"/>
      <c r="DMM182" s="42"/>
      <c r="DMN182" s="43"/>
      <c r="DMO182" s="43"/>
      <c r="DMP182" s="44"/>
      <c r="DMQ182" s="42"/>
      <c r="DMR182" s="43"/>
      <c r="DMS182" s="43"/>
      <c r="DMT182" s="44"/>
      <c r="DMU182" s="42"/>
      <c r="DMV182" s="43"/>
      <c r="DMW182" s="43"/>
      <c r="DMX182" s="44"/>
      <c r="DMY182" s="42"/>
      <c r="DMZ182" s="43"/>
      <c r="DNA182" s="43"/>
      <c r="DNB182" s="44"/>
      <c r="DNC182" s="42"/>
      <c r="DND182" s="43"/>
      <c r="DNE182" s="43"/>
      <c r="DNF182" s="44"/>
      <c r="DNG182" s="42"/>
      <c r="DNH182" s="43"/>
      <c r="DNI182" s="43"/>
      <c r="DNJ182" s="44"/>
      <c r="DNK182" s="42"/>
      <c r="DNL182" s="43"/>
      <c r="DNM182" s="43"/>
      <c r="DNN182" s="44"/>
      <c r="DNO182" s="42"/>
      <c r="DNP182" s="43"/>
      <c r="DNQ182" s="43"/>
      <c r="DNR182" s="44"/>
      <c r="DNS182" s="42"/>
      <c r="DNT182" s="43"/>
      <c r="DNU182" s="43"/>
      <c r="DNV182" s="44"/>
      <c r="DNW182" s="42"/>
      <c r="DNX182" s="43"/>
      <c r="DNY182" s="43"/>
      <c r="DNZ182" s="44"/>
      <c r="DOA182" s="42"/>
      <c r="DOB182" s="43"/>
      <c r="DOC182" s="43"/>
      <c r="DOD182" s="44"/>
      <c r="DOE182" s="42"/>
      <c r="DOF182" s="43"/>
      <c r="DOG182" s="43"/>
      <c r="DOH182" s="44"/>
      <c r="DOI182" s="42"/>
      <c r="DOJ182" s="43"/>
      <c r="DOK182" s="43"/>
      <c r="DOL182" s="44"/>
      <c r="DOM182" s="42"/>
      <c r="DON182" s="43"/>
      <c r="DOO182" s="43"/>
      <c r="DOP182" s="44"/>
      <c r="DOQ182" s="42"/>
      <c r="DOR182" s="43"/>
      <c r="DOS182" s="43"/>
      <c r="DOT182" s="44"/>
      <c r="DOU182" s="42"/>
      <c r="DOV182" s="43"/>
      <c r="DOW182" s="43"/>
      <c r="DOX182" s="44"/>
      <c r="DOY182" s="42"/>
      <c r="DOZ182" s="43"/>
      <c r="DPA182" s="43"/>
      <c r="DPB182" s="44"/>
      <c r="DPC182" s="42"/>
      <c r="DPD182" s="43"/>
      <c r="DPE182" s="43"/>
      <c r="DPF182" s="44"/>
      <c r="DPG182" s="42"/>
      <c r="DPH182" s="43"/>
      <c r="DPI182" s="43"/>
      <c r="DPJ182" s="44"/>
      <c r="DPK182" s="42"/>
      <c r="DPL182" s="43"/>
      <c r="DPM182" s="43"/>
      <c r="DPN182" s="44"/>
      <c r="DPO182" s="42"/>
      <c r="DPP182" s="43"/>
      <c r="DPQ182" s="43"/>
      <c r="DPR182" s="44"/>
      <c r="DPS182" s="42"/>
      <c r="DPT182" s="43"/>
      <c r="DPU182" s="43"/>
      <c r="DPV182" s="44"/>
      <c r="DPW182" s="42"/>
      <c r="DPX182" s="43"/>
      <c r="DPY182" s="43"/>
      <c r="DPZ182" s="44"/>
      <c r="DQA182" s="42"/>
      <c r="DQB182" s="43"/>
      <c r="DQC182" s="43"/>
      <c r="DQD182" s="44"/>
      <c r="DQE182" s="42"/>
      <c r="DQF182" s="43"/>
      <c r="DQG182" s="43"/>
      <c r="DQH182" s="44"/>
      <c r="DQI182" s="42"/>
      <c r="DQJ182" s="43"/>
      <c r="DQK182" s="43"/>
      <c r="DQL182" s="44"/>
      <c r="DQM182" s="42"/>
      <c r="DQN182" s="43"/>
      <c r="DQO182" s="43"/>
      <c r="DQP182" s="44"/>
      <c r="DQQ182" s="42"/>
      <c r="DQR182" s="43"/>
      <c r="DQS182" s="43"/>
      <c r="DQT182" s="44"/>
      <c r="DQU182" s="42"/>
      <c r="DQV182" s="43"/>
      <c r="DQW182" s="43"/>
      <c r="DQX182" s="44"/>
      <c r="DQY182" s="42"/>
      <c r="DQZ182" s="43"/>
      <c r="DRA182" s="43"/>
      <c r="DRB182" s="44"/>
      <c r="DRC182" s="42"/>
      <c r="DRD182" s="43"/>
      <c r="DRE182" s="43"/>
      <c r="DRF182" s="44"/>
      <c r="DRG182" s="42"/>
      <c r="DRH182" s="43"/>
      <c r="DRI182" s="43"/>
      <c r="DRJ182" s="44"/>
      <c r="DRK182" s="42"/>
      <c r="DRL182" s="43"/>
      <c r="DRM182" s="43"/>
      <c r="DRN182" s="44"/>
      <c r="DRO182" s="42"/>
      <c r="DRP182" s="43"/>
      <c r="DRQ182" s="43"/>
      <c r="DRR182" s="44"/>
      <c r="DRS182" s="42"/>
      <c r="DRT182" s="43"/>
      <c r="DRU182" s="43"/>
      <c r="DRV182" s="44"/>
      <c r="DRW182" s="42"/>
      <c r="DRX182" s="43"/>
      <c r="DRY182" s="43"/>
      <c r="DRZ182" s="44"/>
      <c r="DSA182" s="42"/>
      <c r="DSB182" s="43"/>
      <c r="DSC182" s="43"/>
      <c r="DSD182" s="44"/>
      <c r="DSE182" s="42"/>
      <c r="DSF182" s="43"/>
      <c r="DSG182" s="43"/>
      <c r="DSH182" s="44"/>
      <c r="DSI182" s="42"/>
      <c r="DSJ182" s="43"/>
      <c r="DSK182" s="43"/>
      <c r="DSL182" s="44"/>
      <c r="DSM182" s="42"/>
      <c r="DSN182" s="43"/>
      <c r="DSO182" s="43"/>
      <c r="DSP182" s="44"/>
      <c r="DSQ182" s="42"/>
      <c r="DSR182" s="43"/>
      <c r="DSS182" s="43"/>
      <c r="DST182" s="44"/>
      <c r="DSU182" s="42"/>
      <c r="DSV182" s="43"/>
      <c r="DSW182" s="43"/>
      <c r="DSX182" s="44"/>
      <c r="DSY182" s="42"/>
      <c r="DSZ182" s="43"/>
      <c r="DTA182" s="43"/>
      <c r="DTB182" s="44"/>
      <c r="DTC182" s="42"/>
      <c r="DTD182" s="43"/>
      <c r="DTE182" s="43"/>
      <c r="DTF182" s="44"/>
      <c r="DTG182" s="42"/>
      <c r="DTH182" s="43"/>
      <c r="DTI182" s="43"/>
      <c r="DTJ182" s="44"/>
      <c r="DTK182" s="42"/>
      <c r="DTL182" s="43"/>
      <c r="DTM182" s="43"/>
      <c r="DTN182" s="44"/>
      <c r="DTO182" s="42"/>
      <c r="DTP182" s="43"/>
      <c r="DTQ182" s="43"/>
      <c r="DTR182" s="44"/>
      <c r="DTS182" s="42"/>
      <c r="DTT182" s="43"/>
      <c r="DTU182" s="43"/>
      <c r="DTV182" s="44"/>
      <c r="DTW182" s="42"/>
      <c r="DTX182" s="43"/>
      <c r="DTY182" s="43"/>
      <c r="DTZ182" s="44"/>
      <c r="DUA182" s="42"/>
      <c r="DUB182" s="43"/>
      <c r="DUC182" s="43"/>
      <c r="DUD182" s="44"/>
      <c r="DUE182" s="42"/>
      <c r="DUF182" s="43"/>
      <c r="DUG182" s="43"/>
      <c r="DUH182" s="44"/>
      <c r="DUI182" s="42"/>
      <c r="DUJ182" s="43"/>
      <c r="DUK182" s="43"/>
      <c r="DUL182" s="44"/>
      <c r="DUM182" s="42"/>
      <c r="DUN182" s="43"/>
      <c r="DUO182" s="43"/>
      <c r="DUP182" s="44"/>
      <c r="DUQ182" s="42"/>
      <c r="DUR182" s="43"/>
      <c r="DUS182" s="43"/>
      <c r="DUT182" s="44"/>
      <c r="DUU182" s="42"/>
      <c r="DUV182" s="43"/>
      <c r="DUW182" s="43"/>
      <c r="DUX182" s="44"/>
      <c r="DUY182" s="42"/>
      <c r="DUZ182" s="43"/>
      <c r="DVA182" s="43"/>
      <c r="DVB182" s="44"/>
      <c r="DVC182" s="42"/>
      <c r="DVD182" s="43"/>
      <c r="DVE182" s="43"/>
      <c r="DVF182" s="44"/>
      <c r="DVG182" s="42"/>
      <c r="DVH182" s="43"/>
      <c r="DVI182" s="43"/>
      <c r="DVJ182" s="44"/>
      <c r="DVK182" s="42"/>
      <c r="DVL182" s="43"/>
      <c r="DVM182" s="43"/>
      <c r="DVN182" s="44"/>
      <c r="DVO182" s="42"/>
      <c r="DVP182" s="43"/>
      <c r="DVQ182" s="43"/>
      <c r="DVR182" s="44"/>
      <c r="DVS182" s="42"/>
      <c r="DVT182" s="43"/>
      <c r="DVU182" s="43"/>
      <c r="DVV182" s="44"/>
      <c r="DVW182" s="42"/>
      <c r="DVX182" s="43"/>
      <c r="DVY182" s="43"/>
      <c r="DVZ182" s="44"/>
      <c r="DWA182" s="42"/>
      <c r="DWB182" s="43"/>
      <c r="DWC182" s="43"/>
      <c r="DWD182" s="44"/>
      <c r="DWE182" s="42"/>
      <c r="DWF182" s="43"/>
      <c r="DWG182" s="43"/>
      <c r="DWH182" s="44"/>
      <c r="DWI182" s="42"/>
      <c r="DWJ182" s="43"/>
      <c r="DWK182" s="43"/>
      <c r="DWL182" s="44"/>
      <c r="DWM182" s="42"/>
      <c r="DWN182" s="43"/>
      <c r="DWO182" s="43"/>
      <c r="DWP182" s="44"/>
      <c r="DWQ182" s="42"/>
      <c r="DWR182" s="43"/>
      <c r="DWS182" s="43"/>
      <c r="DWT182" s="44"/>
      <c r="DWU182" s="42"/>
      <c r="DWV182" s="43"/>
      <c r="DWW182" s="43"/>
      <c r="DWX182" s="44"/>
      <c r="DWY182" s="42"/>
      <c r="DWZ182" s="43"/>
      <c r="DXA182" s="43"/>
      <c r="DXB182" s="44"/>
      <c r="DXC182" s="42"/>
      <c r="DXD182" s="43"/>
      <c r="DXE182" s="43"/>
      <c r="DXF182" s="44"/>
      <c r="DXG182" s="42"/>
      <c r="DXH182" s="43"/>
      <c r="DXI182" s="43"/>
      <c r="DXJ182" s="44"/>
      <c r="DXK182" s="42"/>
      <c r="DXL182" s="43"/>
      <c r="DXM182" s="43"/>
      <c r="DXN182" s="44"/>
      <c r="DXO182" s="42"/>
      <c r="DXP182" s="43"/>
      <c r="DXQ182" s="43"/>
      <c r="DXR182" s="44"/>
      <c r="DXS182" s="42"/>
      <c r="DXT182" s="43"/>
      <c r="DXU182" s="43"/>
      <c r="DXV182" s="44"/>
      <c r="DXW182" s="42"/>
      <c r="DXX182" s="43"/>
      <c r="DXY182" s="43"/>
      <c r="DXZ182" s="44"/>
      <c r="DYA182" s="42"/>
      <c r="DYB182" s="43"/>
      <c r="DYC182" s="43"/>
      <c r="DYD182" s="44"/>
      <c r="DYE182" s="42"/>
      <c r="DYF182" s="43"/>
      <c r="DYG182" s="43"/>
      <c r="DYH182" s="44"/>
      <c r="DYI182" s="42"/>
      <c r="DYJ182" s="43"/>
      <c r="DYK182" s="43"/>
      <c r="DYL182" s="44"/>
      <c r="DYM182" s="42"/>
      <c r="DYN182" s="43"/>
      <c r="DYO182" s="43"/>
      <c r="DYP182" s="44"/>
      <c r="DYQ182" s="42"/>
      <c r="DYR182" s="43"/>
      <c r="DYS182" s="43"/>
      <c r="DYT182" s="44"/>
      <c r="DYU182" s="42"/>
      <c r="DYV182" s="43"/>
      <c r="DYW182" s="43"/>
      <c r="DYX182" s="44"/>
      <c r="DYY182" s="42"/>
      <c r="DYZ182" s="43"/>
      <c r="DZA182" s="43"/>
      <c r="DZB182" s="44"/>
      <c r="DZC182" s="42"/>
      <c r="DZD182" s="43"/>
      <c r="DZE182" s="43"/>
      <c r="DZF182" s="44"/>
      <c r="DZG182" s="42"/>
      <c r="DZH182" s="43"/>
      <c r="DZI182" s="43"/>
      <c r="DZJ182" s="44"/>
      <c r="DZK182" s="42"/>
      <c r="DZL182" s="43"/>
      <c r="DZM182" s="43"/>
      <c r="DZN182" s="44"/>
      <c r="DZO182" s="42"/>
      <c r="DZP182" s="43"/>
      <c r="DZQ182" s="43"/>
      <c r="DZR182" s="44"/>
      <c r="DZS182" s="42"/>
      <c r="DZT182" s="43"/>
      <c r="DZU182" s="43"/>
      <c r="DZV182" s="44"/>
      <c r="DZW182" s="42"/>
      <c r="DZX182" s="43"/>
      <c r="DZY182" s="43"/>
      <c r="DZZ182" s="44"/>
      <c r="EAA182" s="42"/>
      <c r="EAB182" s="43"/>
      <c r="EAC182" s="43"/>
      <c r="EAD182" s="44"/>
      <c r="EAE182" s="42"/>
      <c r="EAF182" s="43"/>
      <c r="EAG182" s="43"/>
      <c r="EAH182" s="44"/>
      <c r="EAI182" s="42"/>
      <c r="EAJ182" s="43"/>
      <c r="EAK182" s="43"/>
      <c r="EAL182" s="44"/>
      <c r="EAM182" s="42"/>
      <c r="EAN182" s="43"/>
      <c r="EAO182" s="43"/>
      <c r="EAP182" s="44"/>
      <c r="EAQ182" s="42"/>
      <c r="EAR182" s="43"/>
      <c r="EAS182" s="43"/>
      <c r="EAT182" s="44"/>
      <c r="EAU182" s="42"/>
      <c r="EAV182" s="43"/>
      <c r="EAW182" s="43"/>
      <c r="EAX182" s="44"/>
      <c r="EAY182" s="42"/>
      <c r="EAZ182" s="43"/>
      <c r="EBA182" s="43"/>
      <c r="EBB182" s="44"/>
      <c r="EBC182" s="42"/>
      <c r="EBD182" s="43"/>
      <c r="EBE182" s="43"/>
      <c r="EBF182" s="44"/>
      <c r="EBG182" s="42"/>
      <c r="EBH182" s="43"/>
      <c r="EBI182" s="43"/>
      <c r="EBJ182" s="44"/>
      <c r="EBK182" s="42"/>
      <c r="EBL182" s="43"/>
      <c r="EBM182" s="43"/>
      <c r="EBN182" s="44"/>
      <c r="EBO182" s="42"/>
      <c r="EBP182" s="43"/>
      <c r="EBQ182" s="43"/>
      <c r="EBR182" s="44"/>
      <c r="EBS182" s="42"/>
      <c r="EBT182" s="43"/>
      <c r="EBU182" s="43"/>
      <c r="EBV182" s="44"/>
      <c r="EBW182" s="42"/>
      <c r="EBX182" s="43"/>
      <c r="EBY182" s="43"/>
      <c r="EBZ182" s="44"/>
      <c r="ECA182" s="42"/>
      <c r="ECB182" s="43"/>
      <c r="ECC182" s="43"/>
      <c r="ECD182" s="44"/>
      <c r="ECE182" s="42"/>
      <c r="ECF182" s="43"/>
      <c r="ECG182" s="43"/>
      <c r="ECH182" s="44"/>
      <c r="ECI182" s="42"/>
      <c r="ECJ182" s="43"/>
      <c r="ECK182" s="43"/>
      <c r="ECL182" s="44"/>
      <c r="ECM182" s="42"/>
      <c r="ECN182" s="43"/>
      <c r="ECO182" s="43"/>
      <c r="ECP182" s="44"/>
      <c r="ECQ182" s="42"/>
      <c r="ECR182" s="43"/>
      <c r="ECS182" s="43"/>
      <c r="ECT182" s="44"/>
      <c r="ECU182" s="42"/>
      <c r="ECV182" s="43"/>
      <c r="ECW182" s="43"/>
      <c r="ECX182" s="44"/>
      <c r="ECY182" s="42"/>
      <c r="ECZ182" s="43"/>
      <c r="EDA182" s="43"/>
      <c r="EDB182" s="44"/>
      <c r="EDC182" s="42"/>
      <c r="EDD182" s="43"/>
      <c r="EDE182" s="43"/>
      <c r="EDF182" s="44"/>
      <c r="EDG182" s="42"/>
      <c r="EDH182" s="43"/>
      <c r="EDI182" s="43"/>
      <c r="EDJ182" s="44"/>
      <c r="EDK182" s="42"/>
      <c r="EDL182" s="43"/>
      <c r="EDM182" s="43"/>
      <c r="EDN182" s="44"/>
      <c r="EDO182" s="42"/>
      <c r="EDP182" s="43"/>
      <c r="EDQ182" s="43"/>
      <c r="EDR182" s="44"/>
      <c r="EDS182" s="42"/>
      <c r="EDT182" s="43"/>
      <c r="EDU182" s="43"/>
      <c r="EDV182" s="44"/>
      <c r="EDW182" s="42"/>
      <c r="EDX182" s="43"/>
      <c r="EDY182" s="43"/>
      <c r="EDZ182" s="44"/>
      <c r="EEA182" s="42"/>
      <c r="EEB182" s="43"/>
      <c r="EEC182" s="43"/>
      <c r="EED182" s="44"/>
      <c r="EEE182" s="42"/>
      <c r="EEF182" s="43"/>
      <c r="EEG182" s="43"/>
      <c r="EEH182" s="44"/>
      <c r="EEI182" s="42"/>
      <c r="EEJ182" s="43"/>
      <c r="EEK182" s="43"/>
      <c r="EEL182" s="44"/>
      <c r="EEM182" s="42"/>
      <c r="EEN182" s="43"/>
      <c r="EEO182" s="43"/>
      <c r="EEP182" s="44"/>
      <c r="EEQ182" s="42"/>
      <c r="EER182" s="43"/>
      <c r="EES182" s="43"/>
      <c r="EET182" s="44"/>
      <c r="EEU182" s="42"/>
      <c r="EEV182" s="43"/>
      <c r="EEW182" s="43"/>
      <c r="EEX182" s="44"/>
      <c r="EEY182" s="42"/>
      <c r="EEZ182" s="43"/>
      <c r="EFA182" s="43"/>
      <c r="EFB182" s="44"/>
      <c r="EFC182" s="42"/>
      <c r="EFD182" s="43"/>
      <c r="EFE182" s="43"/>
      <c r="EFF182" s="44"/>
      <c r="EFG182" s="42"/>
      <c r="EFH182" s="43"/>
      <c r="EFI182" s="43"/>
      <c r="EFJ182" s="44"/>
      <c r="EFK182" s="42"/>
      <c r="EFL182" s="43"/>
      <c r="EFM182" s="43"/>
      <c r="EFN182" s="44"/>
      <c r="EFO182" s="42"/>
      <c r="EFP182" s="43"/>
      <c r="EFQ182" s="43"/>
      <c r="EFR182" s="44"/>
      <c r="EFS182" s="42"/>
      <c r="EFT182" s="43"/>
      <c r="EFU182" s="43"/>
      <c r="EFV182" s="44"/>
      <c r="EFW182" s="42"/>
      <c r="EFX182" s="43"/>
      <c r="EFY182" s="43"/>
      <c r="EFZ182" s="44"/>
      <c r="EGA182" s="42"/>
      <c r="EGB182" s="43"/>
      <c r="EGC182" s="43"/>
      <c r="EGD182" s="44"/>
      <c r="EGE182" s="42"/>
      <c r="EGF182" s="43"/>
      <c r="EGG182" s="43"/>
      <c r="EGH182" s="44"/>
      <c r="EGI182" s="42"/>
      <c r="EGJ182" s="43"/>
      <c r="EGK182" s="43"/>
      <c r="EGL182" s="44"/>
      <c r="EGM182" s="42"/>
      <c r="EGN182" s="43"/>
      <c r="EGO182" s="43"/>
      <c r="EGP182" s="44"/>
      <c r="EGQ182" s="42"/>
      <c r="EGR182" s="43"/>
      <c r="EGS182" s="43"/>
      <c r="EGT182" s="44"/>
      <c r="EGU182" s="42"/>
      <c r="EGV182" s="43"/>
      <c r="EGW182" s="43"/>
      <c r="EGX182" s="44"/>
      <c r="EGY182" s="42"/>
      <c r="EGZ182" s="43"/>
      <c r="EHA182" s="43"/>
      <c r="EHB182" s="44"/>
      <c r="EHC182" s="42"/>
      <c r="EHD182" s="43"/>
      <c r="EHE182" s="43"/>
      <c r="EHF182" s="44"/>
      <c r="EHG182" s="42"/>
      <c r="EHH182" s="43"/>
      <c r="EHI182" s="43"/>
      <c r="EHJ182" s="44"/>
      <c r="EHK182" s="42"/>
      <c r="EHL182" s="43"/>
      <c r="EHM182" s="43"/>
      <c r="EHN182" s="44"/>
      <c r="EHO182" s="42"/>
      <c r="EHP182" s="43"/>
      <c r="EHQ182" s="43"/>
      <c r="EHR182" s="44"/>
      <c r="EHS182" s="42"/>
      <c r="EHT182" s="43"/>
      <c r="EHU182" s="43"/>
      <c r="EHV182" s="44"/>
      <c r="EHW182" s="42"/>
      <c r="EHX182" s="43"/>
      <c r="EHY182" s="43"/>
      <c r="EHZ182" s="44"/>
      <c r="EIA182" s="42"/>
      <c r="EIB182" s="43"/>
      <c r="EIC182" s="43"/>
      <c r="EID182" s="44"/>
      <c r="EIE182" s="42"/>
      <c r="EIF182" s="43"/>
      <c r="EIG182" s="43"/>
      <c r="EIH182" s="44"/>
      <c r="EII182" s="42"/>
      <c r="EIJ182" s="43"/>
      <c r="EIK182" s="43"/>
      <c r="EIL182" s="44"/>
      <c r="EIM182" s="42"/>
      <c r="EIN182" s="43"/>
      <c r="EIO182" s="43"/>
      <c r="EIP182" s="44"/>
      <c r="EIQ182" s="42"/>
      <c r="EIR182" s="43"/>
      <c r="EIS182" s="43"/>
      <c r="EIT182" s="44"/>
      <c r="EIU182" s="42"/>
      <c r="EIV182" s="43"/>
      <c r="EIW182" s="43"/>
      <c r="EIX182" s="44"/>
      <c r="EIY182" s="42"/>
      <c r="EIZ182" s="43"/>
      <c r="EJA182" s="43"/>
      <c r="EJB182" s="44"/>
      <c r="EJC182" s="42"/>
      <c r="EJD182" s="43"/>
      <c r="EJE182" s="43"/>
      <c r="EJF182" s="44"/>
      <c r="EJG182" s="42"/>
      <c r="EJH182" s="43"/>
      <c r="EJI182" s="43"/>
      <c r="EJJ182" s="44"/>
      <c r="EJK182" s="42"/>
      <c r="EJL182" s="43"/>
      <c r="EJM182" s="43"/>
      <c r="EJN182" s="44"/>
      <c r="EJO182" s="42"/>
      <c r="EJP182" s="43"/>
      <c r="EJQ182" s="43"/>
      <c r="EJR182" s="44"/>
      <c r="EJS182" s="42"/>
      <c r="EJT182" s="43"/>
      <c r="EJU182" s="43"/>
      <c r="EJV182" s="44"/>
      <c r="EJW182" s="42"/>
      <c r="EJX182" s="43"/>
      <c r="EJY182" s="43"/>
      <c r="EJZ182" s="44"/>
      <c r="EKA182" s="42"/>
      <c r="EKB182" s="43"/>
      <c r="EKC182" s="43"/>
      <c r="EKD182" s="44"/>
      <c r="EKE182" s="42"/>
      <c r="EKF182" s="43"/>
      <c r="EKG182" s="43"/>
      <c r="EKH182" s="44"/>
      <c r="EKI182" s="42"/>
      <c r="EKJ182" s="43"/>
      <c r="EKK182" s="43"/>
      <c r="EKL182" s="44"/>
      <c r="EKM182" s="42"/>
      <c r="EKN182" s="43"/>
      <c r="EKO182" s="43"/>
      <c r="EKP182" s="44"/>
      <c r="EKQ182" s="42"/>
      <c r="EKR182" s="43"/>
      <c r="EKS182" s="43"/>
      <c r="EKT182" s="44"/>
      <c r="EKU182" s="42"/>
      <c r="EKV182" s="43"/>
      <c r="EKW182" s="43"/>
      <c r="EKX182" s="44"/>
      <c r="EKY182" s="42"/>
      <c r="EKZ182" s="43"/>
      <c r="ELA182" s="43"/>
      <c r="ELB182" s="44"/>
      <c r="ELC182" s="42"/>
      <c r="ELD182" s="43"/>
      <c r="ELE182" s="43"/>
      <c r="ELF182" s="44"/>
      <c r="ELG182" s="42"/>
      <c r="ELH182" s="43"/>
      <c r="ELI182" s="43"/>
      <c r="ELJ182" s="44"/>
      <c r="ELK182" s="42"/>
      <c r="ELL182" s="43"/>
      <c r="ELM182" s="43"/>
      <c r="ELN182" s="44"/>
      <c r="ELO182" s="42"/>
      <c r="ELP182" s="43"/>
      <c r="ELQ182" s="43"/>
      <c r="ELR182" s="44"/>
      <c r="ELS182" s="42"/>
      <c r="ELT182" s="43"/>
      <c r="ELU182" s="43"/>
      <c r="ELV182" s="44"/>
      <c r="ELW182" s="42"/>
      <c r="ELX182" s="43"/>
      <c r="ELY182" s="43"/>
      <c r="ELZ182" s="44"/>
      <c r="EMA182" s="42"/>
      <c r="EMB182" s="43"/>
      <c r="EMC182" s="43"/>
      <c r="EMD182" s="44"/>
      <c r="EME182" s="42"/>
      <c r="EMF182" s="43"/>
      <c r="EMG182" s="43"/>
      <c r="EMH182" s="44"/>
      <c r="EMI182" s="42"/>
      <c r="EMJ182" s="43"/>
      <c r="EMK182" s="43"/>
      <c r="EML182" s="44"/>
      <c r="EMM182" s="42"/>
      <c r="EMN182" s="43"/>
      <c r="EMO182" s="43"/>
      <c r="EMP182" s="44"/>
      <c r="EMQ182" s="42"/>
      <c r="EMR182" s="43"/>
      <c r="EMS182" s="43"/>
      <c r="EMT182" s="44"/>
      <c r="EMU182" s="42"/>
      <c r="EMV182" s="43"/>
      <c r="EMW182" s="43"/>
      <c r="EMX182" s="44"/>
      <c r="EMY182" s="42"/>
      <c r="EMZ182" s="43"/>
      <c r="ENA182" s="43"/>
      <c r="ENB182" s="44"/>
      <c r="ENC182" s="42"/>
      <c r="END182" s="43"/>
      <c r="ENE182" s="43"/>
      <c r="ENF182" s="44"/>
      <c r="ENG182" s="42"/>
      <c r="ENH182" s="43"/>
      <c r="ENI182" s="43"/>
      <c r="ENJ182" s="44"/>
      <c r="ENK182" s="42"/>
      <c r="ENL182" s="43"/>
      <c r="ENM182" s="43"/>
      <c r="ENN182" s="44"/>
      <c r="ENO182" s="42"/>
      <c r="ENP182" s="43"/>
      <c r="ENQ182" s="43"/>
      <c r="ENR182" s="44"/>
      <c r="ENS182" s="42"/>
      <c r="ENT182" s="43"/>
      <c r="ENU182" s="43"/>
      <c r="ENV182" s="44"/>
      <c r="ENW182" s="42"/>
      <c r="ENX182" s="43"/>
      <c r="ENY182" s="43"/>
      <c r="ENZ182" s="44"/>
      <c r="EOA182" s="42"/>
      <c r="EOB182" s="43"/>
      <c r="EOC182" s="43"/>
      <c r="EOD182" s="44"/>
      <c r="EOE182" s="42"/>
      <c r="EOF182" s="43"/>
      <c r="EOG182" s="43"/>
      <c r="EOH182" s="44"/>
      <c r="EOI182" s="42"/>
      <c r="EOJ182" s="43"/>
      <c r="EOK182" s="43"/>
      <c r="EOL182" s="44"/>
      <c r="EOM182" s="42"/>
      <c r="EON182" s="43"/>
      <c r="EOO182" s="43"/>
      <c r="EOP182" s="44"/>
      <c r="EOQ182" s="42"/>
      <c r="EOR182" s="43"/>
      <c r="EOS182" s="43"/>
      <c r="EOT182" s="44"/>
      <c r="EOU182" s="42"/>
      <c r="EOV182" s="43"/>
      <c r="EOW182" s="43"/>
      <c r="EOX182" s="44"/>
      <c r="EOY182" s="42"/>
      <c r="EOZ182" s="43"/>
      <c r="EPA182" s="43"/>
      <c r="EPB182" s="44"/>
      <c r="EPC182" s="42"/>
      <c r="EPD182" s="43"/>
      <c r="EPE182" s="43"/>
      <c r="EPF182" s="44"/>
      <c r="EPG182" s="42"/>
      <c r="EPH182" s="43"/>
      <c r="EPI182" s="43"/>
      <c r="EPJ182" s="44"/>
      <c r="EPK182" s="42"/>
      <c r="EPL182" s="43"/>
      <c r="EPM182" s="43"/>
      <c r="EPN182" s="44"/>
      <c r="EPO182" s="42"/>
      <c r="EPP182" s="43"/>
      <c r="EPQ182" s="43"/>
      <c r="EPR182" s="44"/>
      <c r="EPS182" s="42"/>
      <c r="EPT182" s="43"/>
      <c r="EPU182" s="43"/>
      <c r="EPV182" s="44"/>
      <c r="EPW182" s="42"/>
      <c r="EPX182" s="43"/>
      <c r="EPY182" s="43"/>
      <c r="EPZ182" s="44"/>
      <c r="EQA182" s="42"/>
      <c r="EQB182" s="43"/>
      <c r="EQC182" s="43"/>
      <c r="EQD182" s="44"/>
      <c r="EQE182" s="42"/>
      <c r="EQF182" s="43"/>
      <c r="EQG182" s="43"/>
      <c r="EQH182" s="44"/>
      <c r="EQI182" s="42"/>
      <c r="EQJ182" s="43"/>
      <c r="EQK182" s="43"/>
      <c r="EQL182" s="44"/>
      <c r="EQM182" s="42"/>
      <c r="EQN182" s="43"/>
      <c r="EQO182" s="43"/>
      <c r="EQP182" s="44"/>
      <c r="EQQ182" s="42"/>
      <c r="EQR182" s="43"/>
      <c r="EQS182" s="43"/>
      <c r="EQT182" s="44"/>
      <c r="EQU182" s="42"/>
      <c r="EQV182" s="43"/>
      <c r="EQW182" s="43"/>
      <c r="EQX182" s="44"/>
      <c r="EQY182" s="42"/>
      <c r="EQZ182" s="43"/>
      <c r="ERA182" s="43"/>
      <c r="ERB182" s="44"/>
      <c r="ERC182" s="42"/>
      <c r="ERD182" s="43"/>
      <c r="ERE182" s="43"/>
      <c r="ERF182" s="44"/>
      <c r="ERG182" s="42"/>
      <c r="ERH182" s="43"/>
      <c r="ERI182" s="43"/>
      <c r="ERJ182" s="44"/>
      <c r="ERK182" s="42"/>
      <c r="ERL182" s="43"/>
      <c r="ERM182" s="43"/>
      <c r="ERN182" s="44"/>
      <c r="ERO182" s="42"/>
      <c r="ERP182" s="43"/>
      <c r="ERQ182" s="43"/>
      <c r="ERR182" s="44"/>
      <c r="ERS182" s="42"/>
      <c r="ERT182" s="43"/>
      <c r="ERU182" s="43"/>
      <c r="ERV182" s="44"/>
      <c r="ERW182" s="42"/>
      <c r="ERX182" s="43"/>
      <c r="ERY182" s="43"/>
      <c r="ERZ182" s="44"/>
      <c r="ESA182" s="42"/>
      <c r="ESB182" s="43"/>
      <c r="ESC182" s="43"/>
      <c r="ESD182" s="44"/>
      <c r="ESE182" s="42"/>
      <c r="ESF182" s="43"/>
      <c r="ESG182" s="43"/>
      <c r="ESH182" s="44"/>
      <c r="ESI182" s="42"/>
      <c r="ESJ182" s="43"/>
      <c r="ESK182" s="43"/>
      <c r="ESL182" s="44"/>
      <c r="ESM182" s="42"/>
      <c r="ESN182" s="43"/>
      <c r="ESO182" s="43"/>
      <c r="ESP182" s="44"/>
      <c r="ESQ182" s="42"/>
      <c r="ESR182" s="43"/>
      <c r="ESS182" s="43"/>
      <c r="EST182" s="44"/>
      <c r="ESU182" s="42"/>
      <c r="ESV182" s="43"/>
      <c r="ESW182" s="43"/>
      <c r="ESX182" s="44"/>
      <c r="ESY182" s="42"/>
      <c r="ESZ182" s="43"/>
      <c r="ETA182" s="43"/>
      <c r="ETB182" s="44"/>
      <c r="ETC182" s="42"/>
      <c r="ETD182" s="43"/>
      <c r="ETE182" s="43"/>
      <c r="ETF182" s="44"/>
      <c r="ETG182" s="42"/>
      <c r="ETH182" s="43"/>
      <c r="ETI182" s="43"/>
      <c r="ETJ182" s="44"/>
      <c r="ETK182" s="42"/>
      <c r="ETL182" s="43"/>
      <c r="ETM182" s="43"/>
      <c r="ETN182" s="44"/>
      <c r="ETO182" s="42"/>
      <c r="ETP182" s="43"/>
      <c r="ETQ182" s="43"/>
      <c r="ETR182" s="44"/>
      <c r="ETS182" s="42"/>
      <c r="ETT182" s="43"/>
      <c r="ETU182" s="43"/>
      <c r="ETV182" s="44"/>
      <c r="ETW182" s="42"/>
      <c r="ETX182" s="43"/>
      <c r="ETY182" s="43"/>
      <c r="ETZ182" s="44"/>
      <c r="EUA182" s="42"/>
      <c r="EUB182" s="43"/>
      <c r="EUC182" s="43"/>
      <c r="EUD182" s="44"/>
      <c r="EUE182" s="42"/>
      <c r="EUF182" s="43"/>
      <c r="EUG182" s="43"/>
      <c r="EUH182" s="44"/>
      <c r="EUI182" s="42"/>
      <c r="EUJ182" s="43"/>
      <c r="EUK182" s="43"/>
      <c r="EUL182" s="44"/>
      <c r="EUM182" s="42"/>
      <c r="EUN182" s="43"/>
      <c r="EUO182" s="43"/>
      <c r="EUP182" s="44"/>
      <c r="EUQ182" s="42"/>
      <c r="EUR182" s="43"/>
      <c r="EUS182" s="43"/>
      <c r="EUT182" s="44"/>
      <c r="EUU182" s="42"/>
      <c r="EUV182" s="43"/>
      <c r="EUW182" s="43"/>
      <c r="EUX182" s="44"/>
      <c r="EUY182" s="42"/>
      <c r="EUZ182" s="43"/>
      <c r="EVA182" s="43"/>
      <c r="EVB182" s="44"/>
      <c r="EVC182" s="42"/>
      <c r="EVD182" s="43"/>
      <c r="EVE182" s="43"/>
      <c r="EVF182" s="44"/>
      <c r="EVG182" s="42"/>
      <c r="EVH182" s="43"/>
      <c r="EVI182" s="43"/>
      <c r="EVJ182" s="44"/>
      <c r="EVK182" s="42"/>
      <c r="EVL182" s="43"/>
      <c r="EVM182" s="43"/>
      <c r="EVN182" s="44"/>
      <c r="EVO182" s="42"/>
      <c r="EVP182" s="43"/>
      <c r="EVQ182" s="43"/>
      <c r="EVR182" s="44"/>
      <c r="EVS182" s="42"/>
      <c r="EVT182" s="43"/>
      <c r="EVU182" s="43"/>
      <c r="EVV182" s="44"/>
      <c r="EVW182" s="42"/>
      <c r="EVX182" s="43"/>
      <c r="EVY182" s="43"/>
      <c r="EVZ182" s="44"/>
      <c r="EWA182" s="42"/>
      <c r="EWB182" s="43"/>
      <c r="EWC182" s="43"/>
      <c r="EWD182" s="44"/>
      <c r="EWE182" s="42"/>
      <c r="EWF182" s="43"/>
      <c r="EWG182" s="43"/>
      <c r="EWH182" s="44"/>
      <c r="EWI182" s="42"/>
      <c r="EWJ182" s="43"/>
      <c r="EWK182" s="43"/>
      <c r="EWL182" s="44"/>
      <c r="EWM182" s="42"/>
      <c r="EWN182" s="43"/>
      <c r="EWO182" s="43"/>
      <c r="EWP182" s="44"/>
      <c r="EWQ182" s="42"/>
      <c r="EWR182" s="43"/>
      <c r="EWS182" s="43"/>
      <c r="EWT182" s="44"/>
      <c r="EWU182" s="42"/>
      <c r="EWV182" s="43"/>
      <c r="EWW182" s="43"/>
      <c r="EWX182" s="44"/>
      <c r="EWY182" s="42"/>
      <c r="EWZ182" s="43"/>
      <c r="EXA182" s="43"/>
      <c r="EXB182" s="44"/>
      <c r="EXC182" s="42"/>
      <c r="EXD182" s="43"/>
      <c r="EXE182" s="43"/>
      <c r="EXF182" s="44"/>
      <c r="EXG182" s="42"/>
      <c r="EXH182" s="43"/>
      <c r="EXI182" s="43"/>
      <c r="EXJ182" s="44"/>
      <c r="EXK182" s="42"/>
      <c r="EXL182" s="43"/>
      <c r="EXM182" s="43"/>
      <c r="EXN182" s="44"/>
      <c r="EXO182" s="42"/>
      <c r="EXP182" s="43"/>
      <c r="EXQ182" s="43"/>
      <c r="EXR182" s="44"/>
      <c r="EXS182" s="42"/>
      <c r="EXT182" s="43"/>
      <c r="EXU182" s="43"/>
      <c r="EXV182" s="44"/>
      <c r="EXW182" s="42"/>
      <c r="EXX182" s="43"/>
      <c r="EXY182" s="43"/>
      <c r="EXZ182" s="44"/>
      <c r="EYA182" s="42"/>
      <c r="EYB182" s="43"/>
      <c r="EYC182" s="43"/>
      <c r="EYD182" s="44"/>
      <c r="EYE182" s="42"/>
      <c r="EYF182" s="43"/>
      <c r="EYG182" s="43"/>
      <c r="EYH182" s="44"/>
      <c r="EYI182" s="42"/>
      <c r="EYJ182" s="43"/>
      <c r="EYK182" s="43"/>
      <c r="EYL182" s="44"/>
      <c r="EYM182" s="42"/>
      <c r="EYN182" s="43"/>
      <c r="EYO182" s="43"/>
      <c r="EYP182" s="44"/>
      <c r="EYQ182" s="42"/>
      <c r="EYR182" s="43"/>
      <c r="EYS182" s="43"/>
      <c r="EYT182" s="44"/>
      <c r="EYU182" s="42"/>
      <c r="EYV182" s="43"/>
      <c r="EYW182" s="43"/>
      <c r="EYX182" s="44"/>
      <c r="EYY182" s="42"/>
      <c r="EYZ182" s="43"/>
      <c r="EZA182" s="43"/>
      <c r="EZB182" s="44"/>
      <c r="EZC182" s="42"/>
      <c r="EZD182" s="43"/>
      <c r="EZE182" s="43"/>
      <c r="EZF182" s="44"/>
      <c r="EZG182" s="42"/>
      <c r="EZH182" s="43"/>
      <c r="EZI182" s="43"/>
      <c r="EZJ182" s="44"/>
      <c r="EZK182" s="42"/>
      <c r="EZL182" s="43"/>
      <c r="EZM182" s="43"/>
      <c r="EZN182" s="44"/>
      <c r="EZO182" s="42"/>
      <c r="EZP182" s="43"/>
      <c r="EZQ182" s="43"/>
      <c r="EZR182" s="44"/>
      <c r="EZS182" s="42"/>
      <c r="EZT182" s="43"/>
      <c r="EZU182" s="43"/>
      <c r="EZV182" s="44"/>
      <c r="EZW182" s="42"/>
      <c r="EZX182" s="43"/>
      <c r="EZY182" s="43"/>
      <c r="EZZ182" s="44"/>
      <c r="FAA182" s="42"/>
      <c r="FAB182" s="43"/>
      <c r="FAC182" s="43"/>
      <c r="FAD182" s="44"/>
      <c r="FAE182" s="42"/>
      <c r="FAF182" s="43"/>
      <c r="FAG182" s="43"/>
      <c r="FAH182" s="44"/>
      <c r="FAI182" s="42"/>
      <c r="FAJ182" s="43"/>
      <c r="FAK182" s="43"/>
      <c r="FAL182" s="44"/>
      <c r="FAM182" s="42"/>
      <c r="FAN182" s="43"/>
      <c r="FAO182" s="43"/>
      <c r="FAP182" s="44"/>
      <c r="FAQ182" s="42"/>
      <c r="FAR182" s="43"/>
      <c r="FAS182" s="43"/>
      <c r="FAT182" s="44"/>
      <c r="FAU182" s="42"/>
      <c r="FAV182" s="43"/>
      <c r="FAW182" s="43"/>
      <c r="FAX182" s="44"/>
      <c r="FAY182" s="42"/>
      <c r="FAZ182" s="43"/>
      <c r="FBA182" s="43"/>
      <c r="FBB182" s="44"/>
      <c r="FBC182" s="42"/>
      <c r="FBD182" s="43"/>
      <c r="FBE182" s="43"/>
      <c r="FBF182" s="44"/>
      <c r="FBG182" s="42"/>
      <c r="FBH182" s="43"/>
      <c r="FBI182" s="43"/>
      <c r="FBJ182" s="44"/>
      <c r="FBK182" s="42"/>
      <c r="FBL182" s="43"/>
      <c r="FBM182" s="43"/>
      <c r="FBN182" s="44"/>
      <c r="FBO182" s="42"/>
      <c r="FBP182" s="43"/>
      <c r="FBQ182" s="43"/>
      <c r="FBR182" s="44"/>
      <c r="FBS182" s="42"/>
      <c r="FBT182" s="43"/>
      <c r="FBU182" s="43"/>
      <c r="FBV182" s="44"/>
      <c r="FBW182" s="42"/>
      <c r="FBX182" s="43"/>
      <c r="FBY182" s="43"/>
      <c r="FBZ182" s="44"/>
      <c r="FCA182" s="42"/>
      <c r="FCB182" s="43"/>
      <c r="FCC182" s="43"/>
      <c r="FCD182" s="44"/>
      <c r="FCE182" s="42"/>
      <c r="FCF182" s="43"/>
      <c r="FCG182" s="43"/>
      <c r="FCH182" s="44"/>
      <c r="FCI182" s="42"/>
      <c r="FCJ182" s="43"/>
      <c r="FCK182" s="43"/>
      <c r="FCL182" s="44"/>
      <c r="FCM182" s="42"/>
      <c r="FCN182" s="43"/>
      <c r="FCO182" s="43"/>
      <c r="FCP182" s="44"/>
      <c r="FCQ182" s="42"/>
      <c r="FCR182" s="43"/>
      <c r="FCS182" s="43"/>
      <c r="FCT182" s="44"/>
      <c r="FCU182" s="42"/>
      <c r="FCV182" s="43"/>
      <c r="FCW182" s="43"/>
      <c r="FCX182" s="44"/>
      <c r="FCY182" s="42"/>
      <c r="FCZ182" s="43"/>
      <c r="FDA182" s="43"/>
      <c r="FDB182" s="44"/>
      <c r="FDC182" s="42"/>
      <c r="FDD182" s="43"/>
      <c r="FDE182" s="43"/>
      <c r="FDF182" s="44"/>
      <c r="FDG182" s="42"/>
      <c r="FDH182" s="43"/>
      <c r="FDI182" s="43"/>
      <c r="FDJ182" s="44"/>
      <c r="FDK182" s="42"/>
      <c r="FDL182" s="43"/>
      <c r="FDM182" s="43"/>
      <c r="FDN182" s="44"/>
      <c r="FDO182" s="42"/>
      <c r="FDP182" s="43"/>
      <c r="FDQ182" s="43"/>
      <c r="FDR182" s="44"/>
      <c r="FDS182" s="42"/>
      <c r="FDT182" s="43"/>
      <c r="FDU182" s="43"/>
      <c r="FDV182" s="44"/>
      <c r="FDW182" s="42"/>
      <c r="FDX182" s="43"/>
      <c r="FDY182" s="43"/>
      <c r="FDZ182" s="44"/>
      <c r="FEA182" s="42"/>
      <c r="FEB182" s="43"/>
      <c r="FEC182" s="43"/>
      <c r="FED182" s="44"/>
      <c r="FEE182" s="42"/>
      <c r="FEF182" s="43"/>
      <c r="FEG182" s="43"/>
      <c r="FEH182" s="44"/>
      <c r="FEI182" s="42"/>
      <c r="FEJ182" s="43"/>
      <c r="FEK182" s="43"/>
      <c r="FEL182" s="44"/>
      <c r="FEM182" s="42"/>
      <c r="FEN182" s="43"/>
      <c r="FEO182" s="43"/>
      <c r="FEP182" s="44"/>
      <c r="FEQ182" s="42"/>
      <c r="FER182" s="43"/>
      <c r="FES182" s="43"/>
      <c r="FET182" s="44"/>
      <c r="FEU182" s="42"/>
      <c r="FEV182" s="43"/>
      <c r="FEW182" s="43"/>
      <c r="FEX182" s="44"/>
      <c r="FEY182" s="42"/>
      <c r="FEZ182" s="43"/>
      <c r="FFA182" s="43"/>
      <c r="FFB182" s="44"/>
      <c r="FFC182" s="42"/>
      <c r="FFD182" s="43"/>
      <c r="FFE182" s="43"/>
      <c r="FFF182" s="44"/>
      <c r="FFG182" s="42"/>
      <c r="FFH182" s="43"/>
      <c r="FFI182" s="43"/>
      <c r="FFJ182" s="44"/>
      <c r="FFK182" s="42"/>
      <c r="FFL182" s="43"/>
      <c r="FFM182" s="43"/>
      <c r="FFN182" s="44"/>
      <c r="FFO182" s="42"/>
      <c r="FFP182" s="43"/>
      <c r="FFQ182" s="43"/>
      <c r="FFR182" s="44"/>
      <c r="FFS182" s="42"/>
      <c r="FFT182" s="43"/>
      <c r="FFU182" s="43"/>
      <c r="FFV182" s="44"/>
      <c r="FFW182" s="42"/>
      <c r="FFX182" s="43"/>
      <c r="FFY182" s="43"/>
      <c r="FFZ182" s="44"/>
      <c r="FGA182" s="42"/>
      <c r="FGB182" s="43"/>
      <c r="FGC182" s="43"/>
      <c r="FGD182" s="44"/>
      <c r="FGE182" s="42"/>
      <c r="FGF182" s="43"/>
      <c r="FGG182" s="43"/>
      <c r="FGH182" s="44"/>
      <c r="FGI182" s="42"/>
      <c r="FGJ182" s="43"/>
      <c r="FGK182" s="43"/>
      <c r="FGL182" s="44"/>
      <c r="FGM182" s="42"/>
      <c r="FGN182" s="43"/>
      <c r="FGO182" s="43"/>
      <c r="FGP182" s="44"/>
      <c r="FGQ182" s="42"/>
      <c r="FGR182" s="43"/>
      <c r="FGS182" s="43"/>
      <c r="FGT182" s="44"/>
      <c r="FGU182" s="42"/>
      <c r="FGV182" s="43"/>
      <c r="FGW182" s="43"/>
      <c r="FGX182" s="44"/>
      <c r="FGY182" s="42"/>
      <c r="FGZ182" s="43"/>
      <c r="FHA182" s="43"/>
      <c r="FHB182" s="44"/>
      <c r="FHC182" s="42"/>
      <c r="FHD182" s="43"/>
      <c r="FHE182" s="43"/>
      <c r="FHF182" s="44"/>
      <c r="FHG182" s="42"/>
      <c r="FHH182" s="43"/>
      <c r="FHI182" s="43"/>
      <c r="FHJ182" s="44"/>
      <c r="FHK182" s="42"/>
      <c r="FHL182" s="43"/>
      <c r="FHM182" s="43"/>
      <c r="FHN182" s="44"/>
      <c r="FHO182" s="42"/>
      <c r="FHP182" s="43"/>
      <c r="FHQ182" s="43"/>
      <c r="FHR182" s="44"/>
      <c r="FHS182" s="42"/>
      <c r="FHT182" s="43"/>
      <c r="FHU182" s="43"/>
      <c r="FHV182" s="44"/>
      <c r="FHW182" s="42"/>
      <c r="FHX182" s="43"/>
      <c r="FHY182" s="43"/>
      <c r="FHZ182" s="44"/>
      <c r="FIA182" s="42"/>
      <c r="FIB182" s="43"/>
      <c r="FIC182" s="43"/>
      <c r="FID182" s="44"/>
      <c r="FIE182" s="42"/>
      <c r="FIF182" s="43"/>
      <c r="FIG182" s="43"/>
      <c r="FIH182" s="44"/>
      <c r="FII182" s="42"/>
      <c r="FIJ182" s="43"/>
      <c r="FIK182" s="43"/>
      <c r="FIL182" s="44"/>
      <c r="FIM182" s="42"/>
      <c r="FIN182" s="43"/>
      <c r="FIO182" s="43"/>
      <c r="FIP182" s="44"/>
      <c r="FIQ182" s="42"/>
      <c r="FIR182" s="43"/>
      <c r="FIS182" s="43"/>
      <c r="FIT182" s="44"/>
      <c r="FIU182" s="42"/>
      <c r="FIV182" s="43"/>
      <c r="FIW182" s="43"/>
      <c r="FIX182" s="44"/>
      <c r="FIY182" s="42"/>
      <c r="FIZ182" s="43"/>
      <c r="FJA182" s="43"/>
      <c r="FJB182" s="44"/>
      <c r="FJC182" s="42"/>
      <c r="FJD182" s="43"/>
      <c r="FJE182" s="43"/>
      <c r="FJF182" s="44"/>
      <c r="FJG182" s="42"/>
      <c r="FJH182" s="43"/>
      <c r="FJI182" s="43"/>
      <c r="FJJ182" s="44"/>
      <c r="FJK182" s="42"/>
      <c r="FJL182" s="43"/>
      <c r="FJM182" s="43"/>
      <c r="FJN182" s="44"/>
      <c r="FJO182" s="42"/>
      <c r="FJP182" s="43"/>
      <c r="FJQ182" s="43"/>
      <c r="FJR182" s="44"/>
      <c r="FJS182" s="42"/>
      <c r="FJT182" s="43"/>
      <c r="FJU182" s="43"/>
      <c r="FJV182" s="44"/>
      <c r="FJW182" s="42"/>
      <c r="FJX182" s="43"/>
      <c r="FJY182" s="43"/>
      <c r="FJZ182" s="44"/>
      <c r="FKA182" s="42"/>
      <c r="FKB182" s="43"/>
      <c r="FKC182" s="43"/>
      <c r="FKD182" s="44"/>
      <c r="FKE182" s="42"/>
      <c r="FKF182" s="43"/>
      <c r="FKG182" s="43"/>
      <c r="FKH182" s="44"/>
      <c r="FKI182" s="42"/>
      <c r="FKJ182" s="43"/>
      <c r="FKK182" s="43"/>
      <c r="FKL182" s="44"/>
      <c r="FKM182" s="42"/>
      <c r="FKN182" s="43"/>
      <c r="FKO182" s="43"/>
      <c r="FKP182" s="44"/>
      <c r="FKQ182" s="42"/>
      <c r="FKR182" s="43"/>
      <c r="FKS182" s="43"/>
      <c r="FKT182" s="44"/>
      <c r="FKU182" s="42"/>
      <c r="FKV182" s="43"/>
      <c r="FKW182" s="43"/>
      <c r="FKX182" s="44"/>
      <c r="FKY182" s="42"/>
      <c r="FKZ182" s="43"/>
      <c r="FLA182" s="43"/>
      <c r="FLB182" s="44"/>
      <c r="FLC182" s="42"/>
      <c r="FLD182" s="43"/>
      <c r="FLE182" s="43"/>
      <c r="FLF182" s="44"/>
      <c r="FLG182" s="42"/>
      <c r="FLH182" s="43"/>
      <c r="FLI182" s="43"/>
      <c r="FLJ182" s="44"/>
      <c r="FLK182" s="42"/>
      <c r="FLL182" s="43"/>
      <c r="FLM182" s="43"/>
      <c r="FLN182" s="44"/>
      <c r="FLO182" s="42"/>
      <c r="FLP182" s="43"/>
      <c r="FLQ182" s="43"/>
      <c r="FLR182" s="44"/>
      <c r="FLS182" s="42"/>
      <c r="FLT182" s="43"/>
      <c r="FLU182" s="43"/>
      <c r="FLV182" s="44"/>
      <c r="FLW182" s="42"/>
      <c r="FLX182" s="43"/>
      <c r="FLY182" s="43"/>
      <c r="FLZ182" s="44"/>
      <c r="FMA182" s="42"/>
      <c r="FMB182" s="43"/>
      <c r="FMC182" s="43"/>
      <c r="FMD182" s="44"/>
      <c r="FME182" s="42"/>
      <c r="FMF182" s="43"/>
      <c r="FMG182" s="43"/>
      <c r="FMH182" s="44"/>
      <c r="FMI182" s="42"/>
      <c r="FMJ182" s="43"/>
      <c r="FMK182" s="43"/>
      <c r="FML182" s="44"/>
      <c r="FMM182" s="42"/>
      <c r="FMN182" s="43"/>
      <c r="FMO182" s="43"/>
      <c r="FMP182" s="44"/>
      <c r="FMQ182" s="42"/>
      <c r="FMR182" s="43"/>
      <c r="FMS182" s="43"/>
      <c r="FMT182" s="44"/>
      <c r="FMU182" s="42"/>
      <c r="FMV182" s="43"/>
      <c r="FMW182" s="43"/>
      <c r="FMX182" s="44"/>
      <c r="FMY182" s="42"/>
      <c r="FMZ182" s="43"/>
      <c r="FNA182" s="43"/>
      <c r="FNB182" s="44"/>
      <c r="FNC182" s="42"/>
      <c r="FND182" s="43"/>
      <c r="FNE182" s="43"/>
      <c r="FNF182" s="44"/>
      <c r="FNG182" s="42"/>
      <c r="FNH182" s="43"/>
      <c r="FNI182" s="43"/>
      <c r="FNJ182" s="44"/>
      <c r="FNK182" s="42"/>
      <c r="FNL182" s="43"/>
      <c r="FNM182" s="43"/>
      <c r="FNN182" s="44"/>
      <c r="FNO182" s="42"/>
      <c r="FNP182" s="43"/>
      <c r="FNQ182" s="43"/>
      <c r="FNR182" s="44"/>
      <c r="FNS182" s="42"/>
      <c r="FNT182" s="43"/>
      <c r="FNU182" s="43"/>
      <c r="FNV182" s="44"/>
      <c r="FNW182" s="42"/>
      <c r="FNX182" s="43"/>
      <c r="FNY182" s="43"/>
      <c r="FNZ182" s="44"/>
      <c r="FOA182" s="42"/>
      <c r="FOB182" s="43"/>
      <c r="FOC182" s="43"/>
      <c r="FOD182" s="44"/>
      <c r="FOE182" s="42"/>
      <c r="FOF182" s="43"/>
      <c r="FOG182" s="43"/>
      <c r="FOH182" s="44"/>
      <c r="FOI182" s="42"/>
      <c r="FOJ182" s="43"/>
      <c r="FOK182" s="43"/>
      <c r="FOL182" s="44"/>
      <c r="FOM182" s="42"/>
      <c r="FON182" s="43"/>
      <c r="FOO182" s="43"/>
      <c r="FOP182" s="44"/>
      <c r="FOQ182" s="42"/>
      <c r="FOR182" s="43"/>
      <c r="FOS182" s="43"/>
      <c r="FOT182" s="44"/>
      <c r="FOU182" s="42"/>
      <c r="FOV182" s="43"/>
      <c r="FOW182" s="43"/>
      <c r="FOX182" s="44"/>
      <c r="FOY182" s="42"/>
      <c r="FOZ182" s="43"/>
      <c r="FPA182" s="43"/>
      <c r="FPB182" s="44"/>
      <c r="FPC182" s="42"/>
      <c r="FPD182" s="43"/>
      <c r="FPE182" s="43"/>
      <c r="FPF182" s="44"/>
      <c r="FPG182" s="42"/>
      <c r="FPH182" s="43"/>
      <c r="FPI182" s="43"/>
      <c r="FPJ182" s="44"/>
      <c r="FPK182" s="42"/>
      <c r="FPL182" s="43"/>
      <c r="FPM182" s="43"/>
      <c r="FPN182" s="44"/>
      <c r="FPO182" s="42"/>
      <c r="FPP182" s="43"/>
      <c r="FPQ182" s="43"/>
      <c r="FPR182" s="44"/>
      <c r="FPS182" s="42"/>
      <c r="FPT182" s="43"/>
      <c r="FPU182" s="43"/>
      <c r="FPV182" s="44"/>
      <c r="FPW182" s="42"/>
      <c r="FPX182" s="43"/>
      <c r="FPY182" s="43"/>
      <c r="FPZ182" s="44"/>
      <c r="FQA182" s="42"/>
      <c r="FQB182" s="43"/>
      <c r="FQC182" s="43"/>
      <c r="FQD182" s="44"/>
      <c r="FQE182" s="42"/>
      <c r="FQF182" s="43"/>
      <c r="FQG182" s="43"/>
      <c r="FQH182" s="44"/>
      <c r="FQI182" s="42"/>
      <c r="FQJ182" s="43"/>
      <c r="FQK182" s="43"/>
      <c r="FQL182" s="44"/>
      <c r="FQM182" s="42"/>
      <c r="FQN182" s="43"/>
      <c r="FQO182" s="43"/>
      <c r="FQP182" s="44"/>
      <c r="FQQ182" s="42"/>
      <c r="FQR182" s="43"/>
      <c r="FQS182" s="43"/>
      <c r="FQT182" s="44"/>
      <c r="FQU182" s="42"/>
      <c r="FQV182" s="43"/>
      <c r="FQW182" s="43"/>
      <c r="FQX182" s="44"/>
      <c r="FQY182" s="42"/>
      <c r="FQZ182" s="43"/>
      <c r="FRA182" s="43"/>
      <c r="FRB182" s="44"/>
      <c r="FRC182" s="42"/>
      <c r="FRD182" s="43"/>
      <c r="FRE182" s="43"/>
      <c r="FRF182" s="44"/>
      <c r="FRG182" s="42"/>
      <c r="FRH182" s="43"/>
      <c r="FRI182" s="43"/>
      <c r="FRJ182" s="44"/>
      <c r="FRK182" s="42"/>
      <c r="FRL182" s="43"/>
      <c r="FRM182" s="43"/>
      <c r="FRN182" s="44"/>
      <c r="FRO182" s="42"/>
      <c r="FRP182" s="43"/>
      <c r="FRQ182" s="43"/>
      <c r="FRR182" s="44"/>
      <c r="FRS182" s="42"/>
      <c r="FRT182" s="43"/>
      <c r="FRU182" s="43"/>
      <c r="FRV182" s="44"/>
      <c r="FRW182" s="42"/>
      <c r="FRX182" s="43"/>
      <c r="FRY182" s="43"/>
      <c r="FRZ182" s="44"/>
      <c r="FSA182" s="42"/>
      <c r="FSB182" s="43"/>
      <c r="FSC182" s="43"/>
      <c r="FSD182" s="44"/>
      <c r="FSE182" s="42"/>
      <c r="FSF182" s="43"/>
      <c r="FSG182" s="43"/>
      <c r="FSH182" s="44"/>
      <c r="FSI182" s="42"/>
      <c r="FSJ182" s="43"/>
      <c r="FSK182" s="43"/>
      <c r="FSL182" s="44"/>
      <c r="FSM182" s="42"/>
      <c r="FSN182" s="43"/>
      <c r="FSO182" s="43"/>
      <c r="FSP182" s="44"/>
      <c r="FSQ182" s="42"/>
      <c r="FSR182" s="43"/>
      <c r="FSS182" s="43"/>
      <c r="FST182" s="44"/>
      <c r="FSU182" s="42"/>
      <c r="FSV182" s="43"/>
      <c r="FSW182" s="43"/>
      <c r="FSX182" s="44"/>
      <c r="FSY182" s="42"/>
      <c r="FSZ182" s="43"/>
      <c r="FTA182" s="43"/>
      <c r="FTB182" s="44"/>
      <c r="FTC182" s="42"/>
      <c r="FTD182" s="43"/>
      <c r="FTE182" s="43"/>
      <c r="FTF182" s="44"/>
      <c r="FTG182" s="42"/>
      <c r="FTH182" s="43"/>
      <c r="FTI182" s="43"/>
      <c r="FTJ182" s="44"/>
      <c r="FTK182" s="42"/>
      <c r="FTL182" s="43"/>
      <c r="FTM182" s="43"/>
      <c r="FTN182" s="44"/>
      <c r="FTO182" s="42"/>
      <c r="FTP182" s="43"/>
      <c r="FTQ182" s="43"/>
      <c r="FTR182" s="44"/>
      <c r="FTS182" s="42"/>
      <c r="FTT182" s="43"/>
      <c r="FTU182" s="43"/>
      <c r="FTV182" s="44"/>
      <c r="FTW182" s="42"/>
      <c r="FTX182" s="43"/>
      <c r="FTY182" s="43"/>
      <c r="FTZ182" s="44"/>
      <c r="FUA182" s="42"/>
      <c r="FUB182" s="43"/>
      <c r="FUC182" s="43"/>
      <c r="FUD182" s="44"/>
      <c r="FUE182" s="42"/>
      <c r="FUF182" s="43"/>
      <c r="FUG182" s="43"/>
      <c r="FUH182" s="44"/>
      <c r="FUI182" s="42"/>
      <c r="FUJ182" s="43"/>
      <c r="FUK182" s="43"/>
      <c r="FUL182" s="44"/>
      <c r="FUM182" s="42"/>
      <c r="FUN182" s="43"/>
      <c r="FUO182" s="43"/>
      <c r="FUP182" s="44"/>
      <c r="FUQ182" s="42"/>
      <c r="FUR182" s="43"/>
      <c r="FUS182" s="43"/>
      <c r="FUT182" s="44"/>
      <c r="FUU182" s="42"/>
      <c r="FUV182" s="43"/>
      <c r="FUW182" s="43"/>
      <c r="FUX182" s="44"/>
      <c r="FUY182" s="42"/>
      <c r="FUZ182" s="43"/>
      <c r="FVA182" s="43"/>
      <c r="FVB182" s="44"/>
      <c r="FVC182" s="42"/>
      <c r="FVD182" s="43"/>
      <c r="FVE182" s="43"/>
      <c r="FVF182" s="44"/>
      <c r="FVG182" s="42"/>
      <c r="FVH182" s="43"/>
      <c r="FVI182" s="43"/>
      <c r="FVJ182" s="44"/>
      <c r="FVK182" s="42"/>
      <c r="FVL182" s="43"/>
      <c r="FVM182" s="43"/>
      <c r="FVN182" s="44"/>
      <c r="FVO182" s="42"/>
      <c r="FVP182" s="43"/>
      <c r="FVQ182" s="43"/>
      <c r="FVR182" s="44"/>
      <c r="FVS182" s="42"/>
      <c r="FVT182" s="43"/>
      <c r="FVU182" s="43"/>
      <c r="FVV182" s="44"/>
      <c r="FVW182" s="42"/>
      <c r="FVX182" s="43"/>
      <c r="FVY182" s="43"/>
      <c r="FVZ182" s="44"/>
      <c r="FWA182" s="42"/>
      <c r="FWB182" s="43"/>
      <c r="FWC182" s="43"/>
      <c r="FWD182" s="44"/>
      <c r="FWE182" s="42"/>
      <c r="FWF182" s="43"/>
      <c r="FWG182" s="43"/>
      <c r="FWH182" s="44"/>
      <c r="FWI182" s="42"/>
      <c r="FWJ182" s="43"/>
      <c r="FWK182" s="43"/>
      <c r="FWL182" s="44"/>
      <c r="FWM182" s="42"/>
      <c r="FWN182" s="43"/>
      <c r="FWO182" s="43"/>
      <c r="FWP182" s="44"/>
      <c r="FWQ182" s="42"/>
      <c r="FWR182" s="43"/>
      <c r="FWS182" s="43"/>
      <c r="FWT182" s="44"/>
      <c r="FWU182" s="42"/>
      <c r="FWV182" s="43"/>
      <c r="FWW182" s="43"/>
      <c r="FWX182" s="44"/>
      <c r="FWY182" s="42"/>
      <c r="FWZ182" s="43"/>
      <c r="FXA182" s="43"/>
      <c r="FXB182" s="44"/>
      <c r="FXC182" s="42"/>
      <c r="FXD182" s="43"/>
      <c r="FXE182" s="43"/>
      <c r="FXF182" s="44"/>
      <c r="FXG182" s="42"/>
      <c r="FXH182" s="43"/>
      <c r="FXI182" s="43"/>
      <c r="FXJ182" s="44"/>
      <c r="FXK182" s="42"/>
      <c r="FXL182" s="43"/>
      <c r="FXM182" s="43"/>
      <c r="FXN182" s="44"/>
      <c r="FXO182" s="42"/>
      <c r="FXP182" s="43"/>
      <c r="FXQ182" s="43"/>
      <c r="FXR182" s="44"/>
      <c r="FXS182" s="42"/>
      <c r="FXT182" s="43"/>
      <c r="FXU182" s="43"/>
      <c r="FXV182" s="44"/>
      <c r="FXW182" s="42"/>
      <c r="FXX182" s="43"/>
      <c r="FXY182" s="43"/>
      <c r="FXZ182" s="44"/>
      <c r="FYA182" s="42"/>
      <c r="FYB182" s="43"/>
      <c r="FYC182" s="43"/>
      <c r="FYD182" s="44"/>
      <c r="FYE182" s="42"/>
      <c r="FYF182" s="43"/>
      <c r="FYG182" s="43"/>
      <c r="FYH182" s="44"/>
      <c r="FYI182" s="42"/>
      <c r="FYJ182" s="43"/>
      <c r="FYK182" s="43"/>
      <c r="FYL182" s="44"/>
      <c r="FYM182" s="42"/>
      <c r="FYN182" s="43"/>
      <c r="FYO182" s="43"/>
      <c r="FYP182" s="44"/>
      <c r="FYQ182" s="42"/>
      <c r="FYR182" s="43"/>
      <c r="FYS182" s="43"/>
      <c r="FYT182" s="44"/>
      <c r="FYU182" s="42"/>
      <c r="FYV182" s="43"/>
      <c r="FYW182" s="43"/>
      <c r="FYX182" s="44"/>
      <c r="FYY182" s="42"/>
      <c r="FYZ182" s="43"/>
      <c r="FZA182" s="43"/>
      <c r="FZB182" s="44"/>
      <c r="FZC182" s="42"/>
      <c r="FZD182" s="43"/>
      <c r="FZE182" s="43"/>
      <c r="FZF182" s="44"/>
      <c r="FZG182" s="42"/>
      <c r="FZH182" s="43"/>
      <c r="FZI182" s="43"/>
      <c r="FZJ182" s="44"/>
      <c r="FZK182" s="42"/>
      <c r="FZL182" s="43"/>
      <c r="FZM182" s="43"/>
      <c r="FZN182" s="44"/>
      <c r="FZO182" s="42"/>
      <c r="FZP182" s="43"/>
      <c r="FZQ182" s="43"/>
      <c r="FZR182" s="44"/>
      <c r="FZS182" s="42"/>
      <c r="FZT182" s="43"/>
      <c r="FZU182" s="43"/>
      <c r="FZV182" s="44"/>
      <c r="FZW182" s="42"/>
      <c r="FZX182" s="43"/>
      <c r="FZY182" s="43"/>
      <c r="FZZ182" s="44"/>
      <c r="GAA182" s="42"/>
      <c r="GAB182" s="43"/>
      <c r="GAC182" s="43"/>
      <c r="GAD182" s="44"/>
      <c r="GAE182" s="42"/>
      <c r="GAF182" s="43"/>
      <c r="GAG182" s="43"/>
      <c r="GAH182" s="44"/>
      <c r="GAI182" s="42"/>
      <c r="GAJ182" s="43"/>
      <c r="GAK182" s="43"/>
      <c r="GAL182" s="44"/>
      <c r="GAM182" s="42"/>
      <c r="GAN182" s="43"/>
      <c r="GAO182" s="43"/>
      <c r="GAP182" s="44"/>
      <c r="GAQ182" s="42"/>
      <c r="GAR182" s="43"/>
      <c r="GAS182" s="43"/>
      <c r="GAT182" s="44"/>
      <c r="GAU182" s="42"/>
      <c r="GAV182" s="43"/>
      <c r="GAW182" s="43"/>
      <c r="GAX182" s="44"/>
      <c r="GAY182" s="42"/>
      <c r="GAZ182" s="43"/>
      <c r="GBA182" s="43"/>
      <c r="GBB182" s="44"/>
      <c r="GBC182" s="42"/>
      <c r="GBD182" s="43"/>
      <c r="GBE182" s="43"/>
      <c r="GBF182" s="44"/>
      <c r="GBG182" s="42"/>
      <c r="GBH182" s="43"/>
      <c r="GBI182" s="43"/>
      <c r="GBJ182" s="44"/>
      <c r="GBK182" s="42"/>
      <c r="GBL182" s="43"/>
      <c r="GBM182" s="43"/>
      <c r="GBN182" s="44"/>
      <c r="GBO182" s="42"/>
      <c r="GBP182" s="43"/>
      <c r="GBQ182" s="43"/>
      <c r="GBR182" s="44"/>
      <c r="GBS182" s="42"/>
      <c r="GBT182" s="43"/>
      <c r="GBU182" s="43"/>
      <c r="GBV182" s="44"/>
      <c r="GBW182" s="42"/>
      <c r="GBX182" s="43"/>
      <c r="GBY182" s="43"/>
      <c r="GBZ182" s="44"/>
      <c r="GCA182" s="42"/>
      <c r="GCB182" s="43"/>
      <c r="GCC182" s="43"/>
      <c r="GCD182" s="44"/>
      <c r="GCE182" s="42"/>
      <c r="GCF182" s="43"/>
      <c r="GCG182" s="43"/>
      <c r="GCH182" s="44"/>
      <c r="GCI182" s="42"/>
      <c r="GCJ182" s="43"/>
      <c r="GCK182" s="43"/>
      <c r="GCL182" s="44"/>
      <c r="GCM182" s="42"/>
      <c r="GCN182" s="43"/>
      <c r="GCO182" s="43"/>
      <c r="GCP182" s="44"/>
      <c r="GCQ182" s="42"/>
      <c r="GCR182" s="43"/>
      <c r="GCS182" s="43"/>
      <c r="GCT182" s="44"/>
      <c r="GCU182" s="42"/>
      <c r="GCV182" s="43"/>
      <c r="GCW182" s="43"/>
      <c r="GCX182" s="44"/>
      <c r="GCY182" s="42"/>
      <c r="GCZ182" s="43"/>
      <c r="GDA182" s="43"/>
      <c r="GDB182" s="44"/>
      <c r="GDC182" s="42"/>
      <c r="GDD182" s="43"/>
      <c r="GDE182" s="43"/>
      <c r="GDF182" s="44"/>
      <c r="GDG182" s="42"/>
      <c r="GDH182" s="43"/>
      <c r="GDI182" s="43"/>
      <c r="GDJ182" s="44"/>
      <c r="GDK182" s="42"/>
      <c r="GDL182" s="43"/>
      <c r="GDM182" s="43"/>
      <c r="GDN182" s="44"/>
      <c r="GDO182" s="42"/>
      <c r="GDP182" s="43"/>
      <c r="GDQ182" s="43"/>
      <c r="GDR182" s="44"/>
      <c r="GDS182" s="42"/>
      <c r="GDT182" s="43"/>
      <c r="GDU182" s="43"/>
      <c r="GDV182" s="44"/>
      <c r="GDW182" s="42"/>
      <c r="GDX182" s="43"/>
      <c r="GDY182" s="43"/>
      <c r="GDZ182" s="44"/>
      <c r="GEA182" s="42"/>
      <c r="GEB182" s="43"/>
      <c r="GEC182" s="43"/>
      <c r="GED182" s="44"/>
      <c r="GEE182" s="42"/>
      <c r="GEF182" s="43"/>
      <c r="GEG182" s="43"/>
      <c r="GEH182" s="44"/>
      <c r="GEI182" s="42"/>
      <c r="GEJ182" s="43"/>
      <c r="GEK182" s="43"/>
      <c r="GEL182" s="44"/>
      <c r="GEM182" s="42"/>
      <c r="GEN182" s="43"/>
      <c r="GEO182" s="43"/>
      <c r="GEP182" s="44"/>
      <c r="GEQ182" s="42"/>
      <c r="GER182" s="43"/>
      <c r="GES182" s="43"/>
      <c r="GET182" s="44"/>
      <c r="GEU182" s="42"/>
      <c r="GEV182" s="43"/>
      <c r="GEW182" s="43"/>
      <c r="GEX182" s="44"/>
      <c r="GEY182" s="42"/>
      <c r="GEZ182" s="43"/>
      <c r="GFA182" s="43"/>
      <c r="GFB182" s="44"/>
      <c r="GFC182" s="42"/>
      <c r="GFD182" s="43"/>
      <c r="GFE182" s="43"/>
      <c r="GFF182" s="44"/>
      <c r="GFG182" s="42"/>
      <c r="GFH182" s="43"/>
      <c r="GFI182" s="43"/>
      <c r="GFJ182" s="44"/>
      <c r="GFK182" s="42"/>
      <c r="GFL182" s="43"/>
      <c r="GFM182" s="43"/>
      <c r="GFN182" s="44"/>
      <c r="GFO182" s="42"/>
      <c r="GFP182" s="43"/>
      <c r="GFQ182" s="43"/>
      <c r="GFR182" s="44"/>
      <c r="GFS182" s="42"/>
      <c r="GFT182" s="43"/>
      <c r="GFU182" s="43"/>
      <c r="GFV182" s="44"/>
      <c r="GFW182" s="42"/>
      <c r="GFX182" s="43"/>
      <c r="GFY182" s="43"/>
      <c r="GFZ182" s="44"/>
      <c r="GGA182" s="42"/>
      <c r="GGB182" s="43"/>
      <c r="GGC182" s="43"/>
      <c r="GGD182" s="44"/>
      <c r="GGE182" s="42"/>
      <c r="GGF182" s="43"/>
      <c r="GGG182" s="43"/>
      <c r="GGH182" s="44"/>
      <c r="GGI182" s="42"/>
      <c r="GGJ182" s="43"/>
      <c r="GGK182" s="43"/>
      <c r="GGL182" s="44"/>
      <c r="GGM182" s="42"/>
      <c r="GGN182" s="43"/>
      <c r="GGO182" s="43"/>
      <c r="GGP182" s="44"/>
      <c r="GGQ182" s="42"/>
      <c r="GGR182" s="43"/>
      <c r="GGS182" s="43"/>
      <c r="GGT182" s="44"/>
      <c r="GGU182" s="42"/>
      <c r="GGV182" s="43"/>
      <c r="GGW182" s="43"/>
      <c r="GGX182" s="44"/>
      <c r="GGY182" s="42"/>
      <c r="GGZ182" s="43"/>
      <c r="GHA182" s="43"/>
      <c r="GHB182" s="44"/>
      <c r="GHC182" s="42"/>
      <c r="GHD182" s="43"/>
      <c r="GHE182" s="43"/>
      <c r="GHF182" s="44"/>
      <c r="GHG182" s="42"/>
      <c r="GHH182" s="43"/>
      <c r="GHI182" s="43"/>
      <c r="GHJ182" s="44"/>
      <c r="GHK182" s="42"/>
      <c r="GHL182" s="43"/>
      <c r="GHM182" s="43"/>
      <c r="GHN182" s="44"/>
      <c r="GHO182" s="42"/>
      <c r="GHP182" s="43"/>
      <c r="GHQ182" s="43"/>
      <c r="GHR182" s="44"/>
      <c r="GHS182" s="42"/>
      <c r="GHT182" s="43"/>
      <c r="GHU182" s="43"/>
      <c r="GHV182" s="44"/>
      <c r="GHW182" s="42"/>
      <c r="GHX182" s="43"/>
      <c r="GHY182" s="43"/>
      <c r="GHZ182" s="44"/>
      <c r="GIA182" s="42"/>
      <c r="GIB182" s="43"/>
      <c r="GIC182" s="43"/>
      <c r="GID182" s="44"/>
      <c r="GIE182" s="42"/>
      <c r="GIF182" s="43"/>
      <c r="GIG182" s="43"/>
      <c r="GIH182" s="44"/>
      <c r="GII182" s="42"/>
      <c r="GIJ182" s="43"/>
      <c r="GIK182" s="43"/>
      <c r="GIL182" s="44"/>
      <c r="GIM182" s="42"/>
      <c r="GIN182" s="43"/>
      <c r="GIO182" s="43"/>
      <c r="GIP182" s="44"/>
      <c r="GIQ182" s="42"/>
      <c r="GIR182" s="43"/>
      <c r="GIS182" s="43"/>
      <c r="GIT182" s="44"/>
      <c r="GIU182" s="42"/>
      <c r="GIV182" s="43"/>
      <c r="GIW182" s="43"/>
      <c r="GIX182" s="44"/>
      <c r="GIY182" s="42"/>
      <c r="GIZ182" s="43"/>
      <c r="GJA182" s="43"/>
      <c r="GJB182" s="44"/>
      <c r="GJC182" s="42"/>
      <c r="GJD182" s="43"/>
      <c r="GJE182" s="43"/>
      <c r="GJF182" s="44"/>
      <c r="GJG182" s="42"/>
      <c r="GJH182" s="43"/>
      <c r="GJI182" s="43"/>
      <c r="GJJ182" s="44"/>
      <c r="GJK182" s="42"/>
      <c r="GJL182" s="43"/>
      <c r="GJM182" s="43"/>
      <c r="GJN182" s="44"/>
      <c r="GJO182" s="42"/>
      <c r="GJP182" s="43"/>
      <c r="GJQ182" s="43"/>
      <c r="GJR182" s="44"/>
      <c r="GJS182" s="42"/>
      <c r="GJT182" s="43"/>
      <c r="GJU182" s="43"/>
      <c r="GJV182" s="44"/>
      <c r="GJW182" s="42"/>
      <c r="GJX182" s="43"/>
      <c r="GJY182" s="43"/>
      <c r="GJZ182" s="44"/>
      <c r="GKA182" s="42"/>
      <c r="GKB182" s="43"/>
      <c r="GKC182" s="43"/>
      <c r="GKD182" s="44"/>
      <c r="GKE182" s="42"/>
      <c r="GKF182" s="43"/>
      <c r="GKG182" s="43"/>
      <c r="GKH182" s="44"/>
      <c r="GKI182" s="42"/>
      <c r="GKJ182" s="43"/>
      <c r="GKK182" s="43"/>
      <c r="GKL182" s="44"/>
      <c r="GKM182" s="42"/>
      <c r="GKN182" s="43"/>
      <c r="GKO182" s="43"/>
      <c r="GKP182" s="44"/>
      <c r="GKQ182" s="42"/>
      <c r="GKR182" s="43"/>
      <c r="GKS182" s="43"/>
      <c r="GKT182" s="44"/>
      <c r="GKU182" s="42"/>
      <c r="GKV182" s="43"/>
      <c r="GKW182" s="43"/>
      <c r="GKX182" s="44"/>
      <c r="GKY182" s="42"/>
      <c r="GKZ182" s="43"/>
      <c r="GLA182" s="43"/>
      <c r="GLB182" s="44"/>
      <c r="GLC182" s="42"/>
      <c r="GLD182" s="43"/>
      <c r="GLE182" s="43"/>
      <c r="GLF182" s="44"/>
      <c r="GLG182" s="42"/>
      <c r="GLH182" s="43"/>
      <c r="GLI182" s="43"/>
      <c r="GLJ182" s="44"/>
      <c r="GLK182" s="42"/>
      <c r="GLL182" s="43"/>
      <c r="GLM182" s="43"/>
      <c r="GLN182" s="44"/>
      <c r="GLO182" s="42"/>
      <c r="GLP182" s="43"/>
      <c r="GLQ182" s="43"/>
      <c r="GLR182" s="44"/>
      <c r="GLS182" s="42"/>
      <c r="GLT182" s="43"/>
      <c r="GLU182" s="43"/>
      <c r="GLV182" s="44"/>
      <c r="GLW182" s="42"/>
      <c r="GLX182" s="43"/>
      <c r="GLY182" s="43"/>
      <c r="GLZ182" s="44"/>
      <c r="GMA182" s="42"/>
      <c r="GMB182" s="43"/>
      <c r="GMC182" s="43"/>
      <c r="GMD182" s="44"/>
      <c r="GME182" s="42"/>
      <c r="GMF182" s="43"/>
      <c r="GMG182" s="43"/>
      <c r="GMH182" s="44"/>
      <c r="GMI182" s="42"/>
      <c r="GMJ182" s="43"/>
      <c r="GMK182" s="43"/>
      <c r="GML182" s="44"/>
      <c r="GMM182" s="42"/>
      <c r="GMN182" s="43"/>
      <c r="GMO182" s="43"/>
      <c r="GMP182" s="44"/>
      <c r="GMQ182" s="42"/>
      <c r="GMR182" s="43"/>
      <c r="GMS182" s="43"/>
      <c r="GMT182" s="44"/>
      <c r="GMU182" s="42"/>
      <c r="GMV182" s="43"/>
      <c r="GMW182" s="43"/>
      <c r="GMX182" s="44"/>
      <c r="GMY182" s="42"/>
      <c r="GMZ182" s="43"/>
      <c r="GNA182" s="43"/>
      <c r="GNB182" s="44"/>
      <c r="GNC182" s="42"/>
      <c r="GND182" s="43"/>
      <c r="GNE182" s="43"/>
      <c r="GNF182" s="44"/>
      <c r="GNG182" s="42"/>
      <c r="GNH182" s="43"/>
      <c r="GNI182" s="43"/>
      <c r="GNJ182" s="44"/>
      <c r="GNK182" s="42"/>
      <c r="GNL182" s="43"/>
      <c r="GNM182" s="43"/>
      <c r="GNN182" s="44"/>
      <c r="GNO182" s="42"/>
      <c r="GNP182" s="43"/>
      <c r="GNQ182" s="43"/>
      <c r="GNR182" s="44"/>
      <c r="GNS182" s="42"/>
      <c r="GNT182" s="43"/>
      <c r="GNU182" s="43"/>
      <c r="GNV182" s="44"/>
      <c r="GNW182" s="42"/>
      <c r="GNX182" s="43"/>
      <c r="GNY182" s="43"/>
      <c r="GNZ182" s="44"/>
      <c r="GOA182" s="42"/>
      <c r="GOB182" s="43"/>
      <c r="GOC182" s="43"/>
      <c r="GOD182" s="44"/>
      <c r="GOE182" s="42"/>
      <c r="GOF182" s="43"/>
      <c r="GOG182" s="43"/>
      <c r="GOH182" s="44"/>
      <c r="GOI182" s="42"/>
      <c r="GOJ182" s="43"/>
      <c r="GOK182" s="43"/>
      <c r="GOL182" s="44"/>
      <c r="GOM182" s="42"/>
      <c r="GON182" s="43"/>
      <c r="GOO182" s="43"/>
      <c r="GOP182" s="44"/>
      <c r="GOQ182" s="42"/>
      <c r="GOR182" s="43"/>
      <c r="GOS182" s="43"/>
      <c r="GOT182" s="44"/>
      <c r="GOU182" s="42"/>
      <c r="GOV182" s="43"/>
      <c r="GOW182" s="43"/>
      <c r="GOX182" s="44"/>
      <c r="GOY182" s="42"/>
      <c r="GOZ182" s="43"/>
      <c r="GPA182" s="43"/>
      <c r="GPB182" s="44"/>
      <c r="GPC182" s="42"/>
      <c r="GPD182" s="43"/>
      <c r="GPE182" s="43"/>
      <c r="GPF182" s="44"/>
      <c r="GPG182" s="42"/>
      <c r="GPH182" s="43"/>
      <c r="GPI182" s="43"/>
      <c r="GPJ182" s="44"/>
      <c r="GPK182" s="42"/>
      <c r="GPL182" s="43"/>
      <c r="GPM182" s="43"/>
      <c r="GPN182" s="44"/>
      <c r="GPO182" s="42"/>
      <c r="GPP182" s="43"/>
      <c r="GPQ182" s="43"/>
      <c r="GPR182" s="44"/>
      <c r="GPS182" s="42"/>
      <c r="GPT182" s="43"/>
      <c r="GPU182" s="43"/>
      <c r="GPV182" s="44"/>
      <c r="GPW182" s="42"/>
      <c r="GPX182" s="43"/>
      <c r="GPY182" s="43"/>
      <c r="GPZ182" s="44"/>
      <c r="GQA182" s="42"/>
      <c r="GQB182" s="43"/>
      <c r="GQC182" s="43"/>
      <c r="GQD182" s="44"/>
      <c r="GQE182" s="42"/>
      <c r="GQF182" s="43"/>
      <c r="GQG182" s="43"/>
      <c r="GQH182" s="44"/>
      <c r="GQI182" s="42"/>
      <c r="GQJ182" s="43"/>
      <c r="GQK182" s="43"/>
      <c r="GQL182" s="44"/>
      <c r="GQM182" s="42"/>
      <c r="GQN182" s="43"/>
      <c r="GQO182" s="43"/>
      <c r="GQP182" s="44"/>
      <c r="GQQ182" s="42"/>
      <c r="GQR182" s="43"/>
      <c r="GQS182" s="43"/>
      <c r="GQT182" s="44"/>
      <c r="GQU182" s="42"/>
      <c r="GQV182" s="43"/>
      <c r="GQW182" s="43"/>
      <c r="GQX182" s="44"/>
      <c r="GQY182" s="42"/>
      <c r="GQZ182" s="43"/>
      <c r="GRA182" s="43"/>
      <c r="GRB182" s="44"/>
      <c r="GRC182" s="42"/>
      <c r="GRD182" s="43"/>
      <c r="GRE182" s="43"/>
      <c r="GRF182" s="44"/>
      <c r="GRG182" s="42"/>
      <c r="GRH182" s="43"/>
      <c r="GRI182" s="43"/>
      <c r="GRJ182" s="44"/>
      <c r="GRK182" s="42"/>
      <c r="GRL182" s="43"/>
      <c r="GRM182" s="43"/>
      <c r="GRN182" s="44"/>
      <c r="GRO182" s="42"/>
      <c r="GRP182" s="43"/>
      <c r="GRQ182" s="43"/>
      <c r="GRR182" s="44"/>
      <c r="GRS182" s="42"/>
      <c r="GRT182" s="43"/>
      <c r="GRU182" s="43"/>
      <c r="GRV182" s="44"/>
      <c r="GRW182" s="42"/>
      <c r="GRX182" s="43"/>
      <c r="GRY182" s="43"/>
      <c r="GRZ182" s="44"/>
      <c r="GSA182" s="42"/>
      <c r="GSB182" s="43"/>
      <c r="GSC182" s="43"/>
      <c r="GSD182" s="44"/>
      <c r="GSE182" s="42"/>
      <c r="GSF182" s="43"/>
      <c r="GSG182" s="43"/>
      <c r="GSH182" s="44"/>
      <c r="GSI182" s="42"/>
      <c r="GSJ182" s="43"/>
      <c r="GSK182" s="43"/>
      <c r="GSL182" s="44"/>
      <c r="GSM182" s="42"/>
      <c r="GSN182" s="43"/>
      <c r="GSO182" s="43"/>
      <c r="GSP182" s="44"/>
      <c r="GSQ182" s="42"/>
      <c r="GSR182" s="43"/>
      <c r="GSS182" s="43"/>
      <c r="GST182" s="44"/>
      <c r="GSU182" s="42"/>
      <c r="GSV182" s="43"/>
      <c r="GSW182" s="43"/>
      <c r="GSX182" s="44"/>
      <c r="GSY182" s="42"/>
      <c r="GSZ182" s="43"/>
      <c r="GTA182" s="43"/>
      <c r="GTB182" s="44"/>
      <c r="GTC182" s="42"/>
      <c r="GTD182" s="43"/>
      <c r="GTE182" s="43"/>
      <c r="GTF182" s="44"/>
      <c r="GTG182" s="42"/>
      <c r="GTH182" s="43"/>
      <c r="GTI182" s="43"/>
      <c r="GTJ182" s="44"/>
      <c r="GTK182" s="42"/>
      <c r="GTL182" s="43"/>
      <c r="GTM182" s="43"/>
      <c r="GTN182" s="44"/>
      <c r="GTO182" s="42"/>
      <c r="GTP182" s="43"/>
      <c r="GTQ182" s="43"/>
      <c r="GTR182" s="44"/>
      <c r="GTS182" s="42"/>
      <c r="GTT182" s="43"/>
      <c r="GTU182" s="43"/>
      <c r="GTV182" s="44"/>
      <c r="GTW182" s="42"/>
      <c r="GTX182" s="43"/>
      <c r="GTY182" s="43"/>
      <c r="GTZ182" s="44"/>
      <c r="GUA182" s="42"/>
      <c r="GUB182" s="43"/>
      <c r="GUC182" s="43"/>
      <c r="GUD182" s="44"/>
      <c r="GUE182" s="42"/>
      <c r="GUF182" s="43"/>
      <c r="GUG182" s="43"/>
      <c r="GUH182" s="44"/>
      <c r="GUI182" s="42"/>
      <c r="GUJ182" s="43"/>
      <c r="GUK182" s="43"/>
      <c r="GUL182" s="44"/>
      <c r="GUM182" s="42"/>
      <c r="GUN182" s="43"/>
      <c r="GUO182" s="43"/>
      <c r="GUP182" s="44"/>
      <c r="GUQ182" s="42"/>
      <c r="GUR182" s="43"/>
      <c r="GUS182" s="43"/>
      <c r="GUT182" s="44"/>
      <c r="GUU182" s="42"/>
      <c r="GUV182" s="43"/>
      <c r="GUW182" s="43"/>
      <c r="GUX182" s="44"/>
      <c r="GUY182" s="42"/>
      <c r="GUZ182" s="43"/>
      <c r="GVA182" s="43"/>
      <c r="GVB182" s="44"/>
      <c r="GVC182" s="42"/>
      <c r="GVD182" s="43"/>
      <c r="GVE182" s="43"/>
      <c r="GVF182" s="44"/>
      <c r="GVG182" s="42"/>
      <c r="GVH182" s="43"/>
      <c r="GVI182" s="43"/>
      <c r="GVJ182" s="44"/>
      <c r="GVK182" s="42"/>
      <c r="GVL182" s="43"/>
      <c r="GVM182" s="43"/>
      <c r="GVN182" s="44"/>
      <c r="GVO182" s="42"/>
      <c r="GVP182" s="43"/>
      <c r="GVQ182" s="43"/>
      <c r="GVR182" s="44"/>
      <c r="GVS182" s="42"/>
      <c r="GVT182" s="43"/>
      <c r="GVU182" s="43"/>
      <c r="GVV182" s="44"/>
      <c r="GVW182" s="42"/>
      <c r="GVX182" s="43"/>
      <c r="GVY182" s="43"/>
      <c r="GVZ182" s="44"/>
      <c r="GWA182" s="42"/>
      <c r="GWB182" s="43"/>
      <c r="GWC182" s="43"/>
      <c r="GWD182" s="44"/>
      <c r="GWE182" s="42"/>
      <c r="GWF182" s="43"/>
      <c r="GWG182" s="43"/>
      <c r="GWH182" s="44"/>
      <c r="GWI182" s="42"/>
      <c r="GWJ182" s="43"/>
      <c r="GWK182" s="43"/>
      <c r="GWL182" s="44"/>
      <c r="GWM182" s="42"/>
      <c r="GWN182" s="43"/>
      <c r="GWO182" s="43"/>
      <c r="GWP182" s="44"/>
      <c r="GWQ182" s="42"/>
      <c r="GWR182" s="43"/>
      <c r="GWS182" s="43"/>
      <c r="GWT182" s="44"/>
      <c r="GWU182" s="42"/>
      <c r="GWV182" s="43"/>
      <c r="GWW182" s="43"/>
      <c r="GWX182" s="44"/>
      <c r="GWY182" s="42"/>
      <c r="GWZ182" s="43"/>
      <c r="GXA182" s="43"/>
      <c r="GXB182" s="44"/>
      <c r="GXC182" s="42"/>
      <c r="GXD182" s="43"/>
      <c r="GXE182" s="43"/>
      <c r="GXF182" s="44"/>
      <c r="GXG182" s="42"/>
      <c r="GXH182" s="43"/>
      <c r="GXI182" s="43"/>
      <c r="GXJ182" s="44"/>
      <c r="GXK182" s="42"/>
      <c r="GXL182" s="43"/>
      <c r="GXM182" s="43"/>
      <c r="GXN182" s="44"/>
      <c r="GXO182" s="42"/>
      <c r="GXP182" s="43"/>
      <c r="GXQ182" s="43"/>
      <c r="GXR182" s="44"/>
      <c r="GXS182" s="42"/>
      <c r="GXT182" s="43"/>
      <c r="GXU182" s="43"/>
      <c r="GXV182" s="44"/>
      <c r="GXW182" s="42"/>
      <c r="GXX182" s="43"/>
      <c r="GXY182" s="43"/>
      <c r="GXZ182" s="44"/>
      <c r="GYA182" s="42"/>
      <c r="GYB182" s="43"/>
      <c r="GYC182" s="43"/>
      <c r="GYD182" s="44"/>
      <c r="GYE182" s="42"/>
      <c r="GYF182" s="43"/>
      <c r="GYG182" s="43"/>
      <c r="GYH182" s="44"/>
      <c r="GYI182" s="42"/>
      <c r="GYJ182" s="43"/>
      <c r="GYK182" s="43"/>
      <c r="GYL182" s="44"/>
      <c r="GYM182" s="42"/>
      <c r="GYN182" s="43"/>
      <c r="GYO182" s="43"/>
      <c r="GYP182" s="44"/>
      <c r="GYQ182" s="42"/>
      <c r="GYR182" s="43"/>
      <c r="GYS182" s="43"/>
      <c r="GYT182" s="44"/>
      <c r="GYU182" s="42"/>
      <c r="GYV182" s="43"/>
      <c r="GYW182" s="43"/>
      <c r="GYX182" s="44"/>
      <c r="GYY182" s="42"/>
      <c r="GYZ182" s="43"/>
      <c r="GZA182" s="43"/>
      <c r="GZB182" s="44"/>
      <c r="GZC182" s="42"/>
      <c r="GZD182" s="43"/>
      <c r="GZE182" s="43"/>
      <c r="GZF182" s="44"/>
      <c r="GZG182" s="42"/>
      <c r="GZH182" s="43"/>
      <c r="GZI182" s="43"/>
      <c r="GZJ182" s="44"/>
      <c r="GZK182" s="42"/>
      <c r="GZL182" s="43"/>
      <c r="GZM182" s="43"/>
      <c r="GZN182" s="44"/>
      <c r="GZO182" s="42"/>
      <c r="GZP182" s="43"/>
      <c r="GZQ182" s="43"/>
      <c r="GZR182" s="44"/>
      <c r="GZS182" s="42"/>
      <c r="GZT182" s="43"/>
      <c r="GZU182" s="43"/>
      <c r="GZV182" s="44"/>
      <c r="GZW182" s="42"/>
      <c r="GZX182" s="43"/>
      <c r="GZY182" s="43"/>
      <c r="GZZ182" s="44"/>
      <c r="HAA182" s="42"/>
      <c r="HAB182" s="43"/>
      <c r="HAC182" s="43"/>
      <c r="HAD182" s="44"/>
      <c r="HAE182" s="42"/>
      <c r="HAF182" s="43"/>
      <c r="HAG182" s="43"/>
      <c r="HAH182" s="44"/>
      <c r="HAI182" s="42"/>
      <c r="HAJ182" s="43"/>
      <c r="HAK182" s="43"/>
      <c r="HAL182" s="44"/>
      <c r="HAM182" s="42"/>
      <c r="HAN182" s="43"/>
      <c r="HAO182" s="43"/>
      <c r="HAP182" s="44"/>
      <c r="HAQ182" s="42"/>
      <c r="HAR182" s="43"/>
      <c r="HAS182" s="43"/>
      <c r="HAT182" s="44"/>
      <c r="HAU182" s="42"/>
      <c r="HAV182" s="43"/>
      <c r="HAW182" s="43"/>
      <c r="HAX182" s="44"/>
      <c r="HAY182" s="42"/>
      <c r="HAZ182" s="43"/>
      <c r="HBA182" s="43"/>
      <c r="HBB182" s="44"/>
      <c r="HBC182" s="42"/>
      <c r="HBD182" s="43"/>
      <c r="HBE182" s="43"/>
      <c r="HBF182" s="44"/>
      <c r="HBG182" s="42"/>
      <c r="HBH182" s="43"/>
      <c r="HBI182" s="43"/>
      <c r="HBJ182" s="44"/>
      <c r="HBK182" s="42"/>
      <c r="HBL182" s="43"/>
      <c r="HBM182" s="43"/>
      <c r="HBN182" s="44"/>
      <c r="HBO182" s="42"/>
      <c r="HBP182" s="43"/>
      <c r="HBQ182" s="43"/>
      <c r="HBR182" s="44"/>
      <c r="HBS182" s="42"/>
      <c r="HBT182" s="43"/>
      <c r="HBU182" s="43"/>
      <c r="HBV182" s="44"/>
      <c r="HBW182" s="42"/>
      <c r="HBX182" s="43"/>
      <c r="HBY182" s="43"/>
      <c r="HBZ182" s="44"/>
      <c r="HCA182" s="42"/>
      <c r="HCB182" s="43"/>
      <c r="HCC182" s="43"/>
      <c r="HCD182" s="44"/>
      <c r="HCE182" s="42"/>
      <c r="HCF182" s="43"/>
      <c r="HCG182" s="43"/>
      <c r="HCH182" s="44"/>
      <c r="HCI182" s="42"/>
      <c r="HCJ182" s="43"/>
      <c r="HCK182" s="43"/>
      <c r="HCL182" s="44"/>
      <c r="HCM182" s="42"/>
      <c r="HCN182" s="43"/>
      <c r="HCO182" s="43"/>
      <c r="HCP182" s="44"/>
      <c r="HCQ182" s="42"/>
      <c r="HCR182" s="43"/>
      <c r="HCS182" s="43"/>
      <c r="HCT182" s="44"/>
      <c r="HCU182" s="42"/>
      <c r="HCV182" s="43"/>
      <c r="HCW182" s="43"/>
      <c r="HCX182" s="44"/>
      <c r="HCY182" s="42"/>
      <c r="HCZ182" s="43"/>
      <c r="HDA182" s="43"/>
      <c r="HDB182" s="44"/>
      <c r="HDC182" s="42"/>
      <c r="HDD182" s="43"/>
      <c r="HDE182" s="43"/>
      <c r="HDF182" s="44"/>
      <c r="HDG182" s="42"/>
      <c r="HDH182" s="43"/>
      <c r="HDI182" s="43"/>
      <c r="HDJ182" s="44"/>
      <c r="HDK182" s="42"/>
      <c r="HDL182" s="43"/>
      <c r="HDM182" s="43"/>
      <c r="HDN182" s="44"/>
      <c r="HDO182" s="42"/>
      <c r="HDP182" s="43"/>
      <c r="HDQ182" s="43"/>
      <c r="HDR182" s="44"/>
      <c r="HDS182" s="42"/>
      <c r="HDT182" s="43"/>
      <c r="HDU182" s="43"/>
      <c r="HDV182" s="44"/>
      <c r="HDW182" s="42"/>
      <c r="HDX182" s="43"/>
      <c r="HDY182" s="43"/>
      <c r="HDZ182" s="44"/>
      <c r="HEA182" s="42"/>
      <c r="HEB182" s="43"/>
      <c r="HEC182" s="43"/>
      <c r="HED182" s="44"/>
      <c r="HEE182" s="42"/>
      <c r="HEF182" s="43"/>
      <c r="HEG182" s="43"/>
      <c r="HEH182" s="44"/>
      <c r="HEI182" s="42"/>
      <c r="HEJ182" s="43"/>
      <c r="HEK182" s="43"/>
      <c r="HEL182" s="44"/>
      <c r="HEM182" s="42"/>
      <c r="HEN182" s="43"/>
      <c r="HEO182" s="43"/>
      <c r="HEP182" s="44"/>
      <c r="HEQ182" s="42"/>
      <c r="HER182" s="43"/>
      <c r="HES182" s="43"/>
      <c r="HET182" s="44"/>
      <c r="HEU182" s="42"/>
      <c r="HEV182" s="43"/>
      <c r="HEW182" s="43"/>
      <c r="HEX182" s="44"/>
      <c r="HEY182" s="42"/>
      <c r="HEZ182" s="43"/>
      <c r="HFA182" s="43"/>
      <c r="HFB182" s="44"/>
      <c r="HFC182" s="42"/>
      <c r="HFD182" s="43"/>
      <c r="HFE182" s="43"/>
      <c r="HFF182" s="44"/>
      <c r="HFG182" s="42"/>
      <c r="HFH182" s="43"/>
      <c r="HFI182" s="43"/>
      <c r="HFJ182" s="44"/>
      <c r="HFK182" s="42"/>
      <c r="HFL182" s="43"/>
      <c r="HFM182" s="43"/>
      <c r="HFN182" s="44"/>
      <c r="HFO182" s="42"/>
      <c r="HFP182" s="43"/>
      <c r="HFQ182" s="43"/>
      <c r="HFR182" s="44"/>
      <c r="HFS182" s="42"/>
      <c r="HFT182" s="43"/>
      <c r="HFU182" s="43"/>
      <c r="HFV182" s="44"/>
      <c r="HFW182" s="42"/>
      <c r="HFX182" s="43"/>
      <c r="HFY182" s="43"/>
      <c r="HFZ182" s="44"/>
      <c r="HGA182" s="42"/>
      <c r="HGB182" s="43"/>
      <c r="HGC182" s="43"/>
      <c r="HGD182" s="44"/>
      <c r="HGE182" s="42"/>
      <c r="HGF182" s="43"/>
      <c r="HGG182" s="43"/>
      <c r="HGH182" s="44"/>
      <c r="HGI182" s="42"/>
      <c r="HGJ182" s="43"/>
      <c r="HGK182" s="43"/>
      <c r="HGL182" s="44"/>
      <c r="HGM182" s="42"/>
      <c r="HGN182" s="43"/>
      <c r="HGO182" s="43"/>
      <c r="HGP182" s="44"/>
      <c r="HGQ182" s="42"/>
      <c r="HGR182" s="43"/>
      <c r="HGS182" s="43"/>
      <c r="HGT182" s="44"/>
      <c r="HGU182" s="42"/>
      <c r="HGV182" s="43"/>
      <c r="HGW182" s="43"/>
      <c r="HGX182" s="44"/>
      <c r="HGY182" s="42"/>
      <c r="HGZ182" s="43"/>
      <c r="HHA182" s="43"/>
      <c r="HHB182" s="44"/>
      <c r="HHC182" s="42"/>
      <c r="HHD182" s="43"/>
      <c r="HHE182" s="43"/>
      <c r="HHF182" s="44"/>
      <c r="HHG182" s="42"/>
      <c r="HHH182" s="43"/>
      <c r="HHI182" s="43"/>
      <c r="HHJ182" s="44"/>
      <c r="HHK182" s="42"/>
      <c r="HHL182" s="43"/>
      <c r="HHM182" s="43"/>
      <c r="HHN182" s="44"/>
      <c r="HHO182" s="42"/>
      <c r="HHP182" s="43"/>
      <c r="HHQ182" s="43"/>
      <c r="HHR182" s="44"/>
      <c r="HHS182" s="42"/>
      <c r="HHT182" s="43"/>
      <c r="HHU182" s="43"/>
      <c r="HHV182" s="44"/>
      <c r="HHW182" s="42"/>
      <c r="HHX182" s="43"/>
      <c r="HHY182" s="43"/>
      <c r="HHZ182" s="44"/>
      <c r="HIA182" s="42"/>
      <c r="HIB182" s="43"/>
      <c r="HIC182" s="43"/>
      <c r="HID182" s="44"/>
      <c r="HIE182" s="42"/>
      <c r="HIF182" s="43"/>
      <c r="HIG182" s="43"/>
      <c r="HIH182" s="44"/>
      <c r="HII182" s="42"/>
      <c r="HIJ182" s="43"/>
      <c r="HIK182" s="43"/>
      <c r="HIL182" s="44"/>
      <c r="HIM182" s="42"/>
      <c r="HIN182" s="43"/>
      <c r="HIO182" s="43"/>
      <c r="HIP182" s="44"/>
      <c r="HIQ182" s="42"/>
      <c r="HIR182" s="43"/>
      <c r="HIS182" s="43"/>
      <c r="HIT182" s="44"/>
      <c r="HIU182" s="42"/>
      <c r="HIV182" s="43"/>
      <c r="HIW182" s="43"/>
      <c r="HIX182" s="44"/>
      <c r="HIY182" s="42"/>
      <c r="HIZ182" s="43"/>
      <c r="HJA182" s="43"/>
      <c r="HJB182" s="44"/>
      <c r="HJC182" s="42"/>
      <c r="HJD182" s="43"/>
      <c r="HJE182" s="43"/>
      <c r="HJF182" s="44"/>
      <c r="HJG182" s="42"/>
      <c r="HJH182" s="43"/>
      <c r="HJI182" s="43"/>
      <c r="HJJ182" s="44"/>
      <c r="HJK182" s="42"/>
      <c r="HJL182" s="43"/>
      <c r="HJM182" s="43"/>
      <c r="HJN182" s="44"/>
      <c r="HJO182" s="42"/>
      <c r="HJP182" s="43"/>
      <c r="HJQ182" s="43"/>
      <c r="HJR182" s="44"/>
      <c r="HJS182" s="42"/>
      <c r="HJT182" s="43"/>
      <c r="HJU182" s="43"/>
      <c r="HJV182" s="44"/>
      <c r="HJW182" s="42"/>
      <c r="HJX182" s="43"/>
      <c r="HJY182" s="43"/>
      <c r="HJZ182" s="44"/>
      <c r="HKA182" s="42"/>
      <c r="HKB182" s="43"/>
      <c r="HKC182" s="43"/>
      <c r="HKD182" s="44"/>
      <c r="HKE182" s="42"/>
      <c r="HKF182" s="43"/>
      <c r="HKG182" s="43"/>
      <c r="HKH182" s="44"/>
      <c r="HKI182" s="42"/>
      <c r="HKJ182" s="43"/>
      <c r="HKK182" s="43"/>
      <c r="HKL182" s="44"/>
      <c r="HKM182" s="42"/>
      <c r="HKN182" s="43"/>
      <c r="HKO182" s="43"/>
      <c r="HKP182" s="44"/>
      <c r="HKQ182" s="42"/>
      <c r="HKR182" s="43"/>
      <c r="HKS182" s="43"/>
      <c r="HKT182" s="44"/>
      <c r="HKU182" s="42"/>
      <c r="HKV182" s="43"/>
      <c r="HKW182" s="43"/>
      <c r="HKX182" s="44"/>
      <c r="HKY182" s="42"/>
      <c r="HKZ182" s="43"/>
      <c r="HLA182" s="43"/>
      <c r="HLB182" s="44"/>
      <c r="HLC182" s="42"/>
      <c r="HLD182" s="43"/>
      <c r="HLE182" s="43"/>
      <c r="HLF182" s="44"/>
      <c r="HLG182" s="42"/>
      <c r="HLH182" s="43"/>
      <c r="HLI182" s="43"/>
      <c r="HLJ182" s="44"/>
      <c r="HLK182" s="42"/>
      <c r="HLL182" s="43"/>
      <c r="HLM182" s="43"/>
      <c r="HLN182" s="44"/>
      <c r="HLO182" s="42"/>
      <c r="HLP182" s="43"/>
      <c r="HLQ182" s="43"/>
      <c r="HLR182" s="44"/>
      <c r="HLS182" s="42"/>
      <c r="HLT182" s="43"/>
      <c r="HLU182" s="43"/>
      <c r="HLV182" s="44"/>
      <c r="HLW182" s="42"/>
      <c r="HLX182" s="43"/>
      <c r="HLY182" s="43"/>
      <c r="HLZ182" s="44"/>
      <c r="HMA182" s="42"/>
      <c r="HMB182" s="43"/>
      <c r="HMC182" s="43"/>
      <c r="HMD182" s="44"/>
      <c r="HME182" s="42"/>
      <c r="HMF182" s="43"/>
      <c r="HMG182" s="43"/>
      <c r="HMH182" s="44"/>
      <c r="HMI182" s="42"/>
      <c r="HMJ182" s="43"/>
      <c r="HMK182" s="43"/>
      <c r="HML182" s="44"/>
      <c r="HMM182" s="42"/>
      <c r="HMN182" s="43"/>
      <c r="HMO182" s="43"/>
      <c r="HMP182" s="44"/>
      <c r="HMQ182" s="42"/>
      <c r="HMR182" s="43"/>
      <c r="HMS182" s="43"/>
      <c r="HMT182" s="44"/>
      <c r="HMU182" s="42"/>
      <c r="HMV182" s="43"/>
      <c r="HMW182" s="43"/>
      <c r="HMX182" s="44"/>
      <c r="HMY182" s="42"/>
      <c r="HMZ182" s="43"/>
      <c r="HNA182" s="43"/>
      <c r="HNB182" s="44"/>
      <c r="HNC182" s="42"/>
      <c r="HND182" s="43"/>
      <c r="HNE182" s="43"/>
      <c r="HNF182" s="44"/>
      <c r="HNG182" s="42"/>
      <c r="HNH182" s="43"/>
      <c r="HNI182" s="43"/>
      <c r="HNJ182" s="44"/>
      <c r="HNK182" s="42"/>
      <c r="HNL182" s="43"/>
      <c r="HNM182" s="43"/>
      <c r="HNN182" s="44"/>
      <c r="HNO182" s="42"/>
      <c r="HNP182" s="43"/>
      <c r="HNQ182" s="43"/>
      <c r="HNR182" s="44"/>
      <c r="HNS182" s="42"/>
      <c r="HNT182" s="43"/>
      <c r="HNU182" s="43"/>
      <c r="HNV182" s="44"/>
      <c r="HNW182" s="42"/>
      <c r="HNX182" s="43"/>
      <c r="HNY182" s="43"/>
      <c r="HNZ182" s="44"/>
      <c r="HOA182" s="42"/>
      <c r="HOB182" s="43"/>
      <c r="HOC182" s="43"/>
      <c r="HOD182" s="44"/>
      <c r="HOE182" s="42"/>
      <c r="HOF182" s="43"/>
      <c r="HOG182" s="43"/>
      <c r="HOH182" s="44"/>
      <c r="HOI182" s="42"/>
      <c r="HOJ182" s="43"/>
      <c r="HOK182" s="43"/>
      <c r="HOL182" s="44"/>
      <c r="HOM182" s="42"/>
      <c r="HON182" s="43"/>
      <c r="HOO182" s="43"/>
      <c r="HOP182" s="44"/>
      <c r="HOQ182" s="42"/>
      <c r="HOR182" s="43"/>
      <c r="HOS182" s="43"/>
      <c r="HOT182" s="44"/>
      <c r="HOU182" s="42"/>
      <c r="HOV182" s="43"/>
      <c r="HOW182" s="43"/>
      <c r="HOX182" s="44"/>
      <c r="HOY182" s="42"/>
      <c r="HOZ182" s="43"/>
      <c r="HPA182" s="43"/>
      <c r="HPB182" s="44"/>
      <c r="HPC182" s="42"/>
      <c r="HPD182" s="43"/>
      <c r="HPE182" s="43"/>
      <c r="HPF182" s="44"/>
      <c r="HPG182" s="42"/>
      <c r="HPH182" s="43"/>
      <c r="HPI182" s="43"/>
      <c r="HPJ182" s="44"/>
      <c r="HPK182" s="42"/>
      <c r="HPL182" s="43"/>
      <c r="HPM182" s="43"/>
      <c r="HPN182" s="44"/>
      <c r="HPO182" s="42"/>
      <c r="HPP182" s="43"/>
      <c r="HPQ182" s="43"/>
      <c r="HPR182" s="44"/>
      <c r="HPS182" s="42"/>
      <c r="HPT182" s="43"/>
      <c r="HPU182" s="43"/>
      <c r="HPV182" s="44"/>
      <c r="HPW182" s="42"/>
      <c r="HPX182" s="43"/>
      <c r="HPY182" s="43"/>
      <c r="HPZ182" s="44"/>
      <c r="HQA182" s="42"/>
      <c r="HQB182" s="43"/>
      <c r="HQC182" s="43"/>
      <c r="HQD182" s="44"/>
      <c r="HQE182" s="42"/>
      <c r="HQF182" s="43"/>
      <c r="HQG182" s="43"/>
      <c r="HQH182" s="44"/>
      <c r="HQI182" s="42"/>
      <c r="HQJ182" s="43"/>
      <c r="HQK182" s="43"/>
      <c r="HQL182" s="44"/>
      <c r="HQM182" s="42"/>
      <c r="HQN182" s="43"/>
      <c r="HQO182" s="43"/>
      <c r="HQP182" s="44"/>
      <c r="HQQ182" s="42"/>
      <c r="HQR182" s="43"/>
      <c r="HQS182" s="43"/>
      <c r="HQT182" s="44"/>
      <c r="HQU182" s="42"/>
      <c r="HQV182" s="43"/>
      <c r="HQW182" s="43"/>
      <c r="HQX182" s="44"/>
      <c r="HQY182" s="42"/>
      <c r="HQZ182" s="43"/>
      <c r="HRA182" s="43"/>
      <c r="HRB182" s="44"/>
      <c r="HRC182" s="42"/>
      <c r="HRD182" s="43"/>
      <c r="HRE182" s="43"/>
      <c r="HRF182" s="44"/>
      <c r="HRG182" s="42"/>
      <c r="HRH182" s="43"/>
      <c r="HRI182" s="43"/>
      <c r="HRJ182" s="44"/>
      <c r="HRK182" s="42"/>
      <c r="HRL182" s="43"/>
      <c r="HRM182" s="43"/>
      <c r="HRN182" s="44"/>
      <c r="HRO182" s="42"/>
      <c r="HRP182" s="43"/>
      <c r="HRQ182" s="43"/>
      <c r="HRR182" s="44"/>
      <c r="HRS182" s="42"/>
      <c r="HRT182" s="43"/>
      <c r="HRU182" s="43"/>
      <c r="HRV182" s="44"/>
      <c r="HRW182" s="42"/>
      <c r="HRX182" s="43"/>
      <c r="HRY182" s="43"/>
      <c r="HRZ182" s="44"/>
      <c r="HSA182" s="42"/>
      <c r="HSB182" s="43"/>
      <c r="HSC182" s="43"/>
      <c r="HSD182" s="44"/>
      <c r="HSE182" s="42"/>
      <c r="HSF182" s="43"/>
      <c r="HSG182" s="43"/>
      <c r="HSH182" s="44"/>
      <c r="HSI182" s="42"/>
      <c r="HSJ182" s="43"/>
      <c r="HSK182" s="43"/>
      <c r="HSL182" s="44"/>
      <c r="HSM182" s="42"/>
      <c r="HSN182" s="43"/>
      <c r="HSO182" s="43"/>
      <c r="HSP182" s="44"/>
      <c r="HSQ182" s="42"/>
      <c r="HSR182" s="43"/>
      <c r="HSS182" s="43"/>
      <c r="HST182" s="44"/>
      <c r="HSU182" s="42"/>
      <c r="HSV182" s="43"/>
      <c r="HSW182" s="43"/>
      <c r="HSX182" s="44"/>
      <c r="HSY182" s="42"/>
      <c r="HSZ182" s="43"/>
      <c r="HTA182" s="43"/>
      <c r="HTB182" s="44"/>
      <c r="HTC182" s="42"/>
      <c r="HTD182" s="43"/>
      <c r="HTE182" s="43"/>
      <c r="HTF182" s="44"/>
      <c r="HTG182" s="42"/>
      <c r="HTH182" s="43"/>
      <c r="HTI182" s="43"/>
      <c r="HTJ182" s="44"/>
      <c r="HTK182" s="42"/>
      <c r="HTL182" s="43"/>
      <c r="HTM182" s="43"/>
      <c r="HTN182" s="44"/>
      <c r="HTO182" s="42"/>
      <c r="HTP182" s="43"/>
      <c r="HTQ182" s="43"/>
      <c r="HTR182" s="44"/>
      <c r="HTS182" s="42"/>
      <c r="HTT182" s="43"/>
      <c r="HTU182" s="43"/>
      <c r="HTV182" s="44"/>
      <c r="HTW182" s="42"/>
      <c r="HTX182" s="43"/>
      <c r="HTY182" s="43"/>
      <c r="HTZ182" s="44"/>
      <c r="HUA182" s="42"/>
      <c r="HUB182" s="43"/>
      <c r="HUC182" s="43"/>
      <c r="HUD182" s="44"/>
      <c r="HUE182" s="42"/>
      <c r="HUF182" s="43"/>
      <c r="HUG182" s="43"/>
      <c r="HUH182" s="44"/>
      <c r="HUI182" s="42"/>
      <c r="HUJ182" s="43"/>
      <c r="HUK182" s="43"/>
      <c r="HUL182" s="44"/>
      <c r="HUM182" s="42"/>
      <c r="HUN182" s="43"/>
      <c r="HUO182" s="43"/>
      <c r="HUP182" s="44"/>
      <c r="HUQ182" s="42"/>
      <c r="HUR182" s="43"/>
      <c r="HUS182" s="43"/>
      <c r="HUT182" s="44"/>
      <c r="HUU182" s="42"/>
      <c r="HUV182" s="43"/>
      <c r="HUW182" s="43"/>
      <c r="HUX182" s="44"/>
      <c r="HUY182" s="42"/>
      <c r="HUZ182" s="43"/>
      <c r="HVA182" s="43"/>
      <c r="HVB182" s="44"/>
      <c r="HVC182" s="42"/>
      <c r="HVD182" s="43"/>
      <c r="HVE182" s="43"/>
      <c r="HVF182" s="44"/>
      <c r="HVG182" s="42"/>
      <c r="HVH182" s="43"/>
      <c r="HVI182" s="43"/>
      <c r="HVJ182" s="44"/>
      <c r="HVK182" s="42"/>
      <c r="HVL182" s="43"/>
      <c r="HVM182" s="43"/>
      <c r="HVN182" s="44"/>
      <c r="HVO182" s="42"/>
      <c r="HVP182" s="43"/>
      <c r="HVQ182" s="43"/>
      <c r="HVR182" s="44"/>
      <c r="HVS182" s="42"/>
      <c r="HVT182" s="43"/>
      <c r="HVU182" s="43"/>
      <c r="HVV182" s="44"/>
      <c r="HVW182" s="42"/>
      <c r="HVX182" s="43"/>
      <c r="HVY182" s="43"/>
      <c r="HVZ182" s="44"/>
      <c r="HWA182" s="42"/>
      <c r="HWB182" s="43"/>
      <c r="HWC182" s="43"/>
      <c r="HWD182" s="44"/>
      <c r="HWE182" s="42"/>
      <c r="HWF182" s="43"/>
      <c r="HWG182" s="43"/>
      <c r="HWH182" s="44"/>
      <c r="HWI182" s="42"/>
      <c r="HWJ182" s="43"/>
      <c r="HWK182" s="43"/>
      <c r="HWL182" s="44"/>
      <c r="HWM182" s="42"/>
      <c r="HWN182" s="43"/>
      <c r="HWO182" s="43"/>
      <c r="HWP182" s="44"/>
      <c r="HWQ182" s="42"/>
      <c r="HWR182" s="43"/>
      <c r="HWS182" s="43"/>
      <c r="HWT182" s="44"/>
      <c r="HWU182" s="42"/>
      <c r="HWV182" s="43"/>
      <c r="HWW182" s="43"/>
      <c r="HWX182" s="44"/>
      <c r="HWY182" s="42"/>
      <c r="HWZ182" s="43"/>
      <c r="HXA182" s="43"/>
      <c r="HXB182" s="44"/>
      <c r="HXC182" s="42"/>
      <c r="HXD182" s="43"/>
      <c r="HXE182" s="43"/>
      <c r="HXF182" s="44"/>
      <c r="HXG182" s="42"/>
      <c r="HXH182" s="43"/>
      <c r="HXI182" s="43"/>
      <c r="HXJ182" s="44"/>
      <c r="HXK182" s="42"/>
      <c r="HXL182" s="43"/>
      <c r="HXM182" s="43"/>
      <c r="HXN182" s="44"/>
      <c r="HXO182" s="42"/>
      <c r="HXP182" s="43"/>
      <c r="HXQ182" s="43"/>
      <c r="HXR182" s="44"/>
      <c r="HXS182" s="42"/>
      <c r="HXT182" s="43"/>
      <c r="HXU182" s="43"/>
      <c r="HXV182" s="44"/>
      <c r="HXW182" s="42"/>
      <c r="HXX182" s="43"/>
      <c r="HXY182" s="43"/>
      <c r="HXZ182" s="44"/>
      <c r="HYA182" s="42"/>
      <c r="HYB182" s="43"/>
      <c r="HYC182" s="43"/>
      <c r="HYD182" s="44"/>
      <c r="HYE182" s="42"/>
      <c r="HYF182" s="43"/>
      <c r="HYG182" s="43"/>
      <c r="HYH182" s="44"/>
      <c r="HYI182" s="42"/>
      <c r="HYJ182" s="43"/>
      <c r="HYK182" s="43"/>
      <c r="HYL182" s="44"/>
      <c r="HYM182" s="42"/>
      <c r="HYN182" s="43"/>
      <c r="HYO182" s="43"/>
      <c r="HYP182" s="44"/>
      <c r="HYQ182" s="42"/>
      <c r="HYR182" s="43"/>
      <c r="HYS182" s="43"/>
      <c r="HYT182" s="44"/>
      <c r="HYU182" s="42"/>
      <c r="HYV182" s="43"/>
      <c r="HYW182" s="43"/>
      <c r="HYX182" s="44"/>
      <c r="HYY182" s="42"/>
      <c r="HYZ182" s="43"/>
      <c r="HZA182" s="43"/>
      <c r="HZB182" s="44"/>
      <c r="HZC182" s="42"/>
      <c r="HZD182" s="43"/>
      <c r="HZE182" s="43"/>
      <c r="HZF182" s="44"/>
      <c r="HZG182" s="42"/>
      <c r="HZH182" s="43"/>
      <c r="HZI182" s="43"/>
      <c r="HZJ182" s="44"/>
      <c r="HZK182" s="42"/>
      <c r="HZL182" s="43"/>
      <c r="HZM182" s="43"/>
      <c r="HZN182" s="44"/>
      <c r="HZO182" s="42"/>
      <c r="HZP182" s="43"/>
      <c r="HZQ182" s="43"/>
      <c r="HZR182" s="44"/>
      <c r="HZS182" s="42"/>
      <c r="HZT182" s="43"/>
      <c r="HZU182" s="43"/>
      <c r="HZV182" s="44"/>
      <c r="HZW182" s="42"/>
      <c r="HZX182" s="43"/>
      <c r="HZY182" s="43"/>
      <c r="HZZ182" s="44"/>
      <c r="IAA182" s="42"/>
      <c r="IAB182" s="43"/>
      <c r="IAC182" s="43"/>
      <c r="IAD182" s="44"/>
      <c r="IAE182" s="42"/>
      <c r="IAF182" s="43"/>
      <c r="IAG182" s="43"/>
      <c r="IAH182" s="44"/>
      <c r="IAI182" s="42"/>
      <c r="IAJ182" s="43"/>
      <c r="IAK182" s="43"/>
      <c r="IAL182" s="44"/>
      <c r="IAM182" s="42"/>
      <c r="IAN182" s="43"/>
      <c r="IAO182" s="43"/>
      <c r="IAP182" s="44"/>
      <c r="IAQ182" s="42"/>
      <c r="IAR182" s="43"/>
      <c r="IAS182" s="43"/>
      <c r="IAT182" s="44"/>
      <c r="IAU182" s="42"/>
      <c r="IAV182" s="43"/>
      <c r="IAW182" s="43"/>
      <c r="IAX182" s="44"/>
      <c r="IAY182" s="42"/>
      <c r="IAZ182" s="43"/>
      <c r="IBA182" s="43"/>
      <c r="IBB182" s="44"/>
      <c r="IBC182" s="42"/>
      <c r="IBD182" s="43"/>
      <c r="IBE182" s="43"/>
      <c r="IBF182" s="44"/>
      <c r="IBG182" s="42"/>
      <c r="IBH182" s="43"/>
      <c r="IBI182" s="43"/>
      <c r="IBJ182" s="44"/>
      <c r="IBK182" s="42"/>
      <c r="IBL182" s="43"/>
      <c r="IBM182" s="43"/>
      <c r="IBN182" s="44"/>
      <c r="IBO182" s="42"/>
      <c r="IBP182" s="43"/>
      <c r="IBQ182" s="43"/>
      <c r="IBR182" s="44"/>
      <c r="IBS182" s="42"/>
      <c r="IBT182" s="43"/>
      <c r="IBU182" s="43"/>
      <c r="IBV182" s="44"/>
      <c r="IBW182" s="42"/>
      <c r="IBX182" s="43"/>
      <c r="IBY182" s="43"/>
      <c r="IBZ182" s="44"/>
      <c r="ICA182" s="42"/>
      <c r="ICB182" s="43"/>
      <c r="ICC182" s="43"/>
      <c r="ICD182" s="44"/>
      <c r="ICE182" s="42"/>
      <c r="ICF182" s="43"/>
      <c r="ICG182" s="43"/>
      <c r="ICH182" s="44"/>
      <c r="ICI182" s="42"/>
      <c r="ICJ182" s="43"/>
      <c r="ICK182" s="43"/>
      <c r="ICL182" s="44"/>
      <c r="ICM182" s="42"/>
      <c r="ICN182" s="43"/>
      <c r="ICO182" s="43"/>
      <c r="ICP182" s="44"/>
      <c r="ICQ182" s="42"/>
      <c r="ICR182" s="43"/>
      <c r="ICS182" s="43"/>
      <c r="ICT182" s="44"/>
      <c r="ICU182" s="42"/>
      <c r="ICV182" s="43"/>
      <c r="ICW182" s="43"/>
      <c r="ICX182" s="44"/>
      <c r="ICY182" s="42"/>
      <c r="ICZ182" s="43"/>
      <c r="IDA182" s="43"/>
      <c r="IDB182" s="44"/>
      <c r="IDC182" s="42"/>
      <c r="IDD182" s="43"/>
      <c r="IDE182" s="43"/>
      <c r="IDF182" s="44"/>
      <c r="IDG182" s="42"/>
      <c r="IDH182" s="43"/>
      <c r="IDI182" s="43"/>
      <c r="IDJ182" s="44"/>
      <c r="IDK182" s="42"/>
      <c r="IDL182" s="43"/>
      <c r="IDM182" s="43"/>
      <c r="IDN182" s="44"/>
      <c r="IDO182" s="42"/>
      <c r="IDP182" s="43"/>
      <c r="IDQ182" s="43"/>
      <c r="IDR182" s="44"/>
      <c r="IDS182" s="42"/>
      <c r="IDT182" s="43"/>
      <c r="IDU182" s="43"/>
      <c r="IDV182" s="44"/>
      <c r="IDW182" s="42"/>
      <c r="IDX182" s="43"/>
      <c r="IDY182" s="43"/>
      <c r="IDZ182" s="44"/>
      <c r="IEA182" s="42"/>
      <c r="IEB182" s="43"/>
      <c r="IEC182" s="43"/>
      <c r="IED182" s="44"/>
      <c r="IEE182" s="42"/>
      <c r="IEF182" s="43"/>
      <c r="IEG182" s="43"/>
      <c r="IEH182" s="44"/>
      <c r="IEI182" s="42"/>
      <c r="IEJ182" s="43"/>
      <c r="IEK182" s="43"/>
      <c r="IEL182" s="44"/>
      <c r="IEM182" s="42"/>
      <c r="IEN182" s="43"/>
      <c r="IEO182" s="43"/>
      <c r="IEP182" s="44"/>
      <c r="IEQ182" s="42"/>
      <c r="IER182" s="43"/>
      <c r="IES182" s="43"/>
      <c r="IET182" s="44"/>
      <c r="IEU182" s="42"/>
      <c r="IEV182" s="43"/>
      <c r="IEW182" s="43"/>
      <c r="IEX182" s="44"/>
      <c r="IEY182" s="42"/>
      <c r="IEZ182" s="43"/>
      <c r="IFA182" s="43"/>
      <c r="IFB182" s="44"/>
      <c r="IFC182" s="42"/>
      <c r="IFD182" s="43"/>
      <c r="IFE182" s="43"/>
      <c r="IFF182" s="44"/>
      <c r="IFG182" s="42"/>
      <c r="IFH182" s="43"/>
      <c r="IFI182" s="43"/>
      <c r="IFJ182" s="44"/>
      <c r="IFK182" s="42"/>
      <c r="IFL182" s="43"/>
      <c r="IFM182" s="43"/>
      <c r="IFN182" s="44"/>
      <c r="IFO182" s="42"/>
      <c r="IFP182" s="43"/>
      <c r="IFQ182" s="43"/>
      <c r="IFR182" s="44"/>
      <c r="IFS182" s="42"/>
      <c r="IFT182" s="43"/>
      <c r="IFU182" s="43"/>
      <c r="IFV182" s="44"/>
      <c r="IFW182" s="42"/>
      <c r="IFX182" s="43"/>
      <c r="IFY182" s="43"/>
      <c r="IFZ182" s="44"/>
      <c r="IGA182" s="42"/>
      <c r="IGB182" s="43"/>
      <c r="IGC182" s="43"/>
      <c r="IGD182" s="44"/>
      <c r="IGE182" s="42"/>
      <c r="IGF182" s="43"/>
      <c r="IGG182" s="43"/>
      <c r="IGH182" s="44"/>
      <c r="IGI182" s="42"/>
      <c r="IGJ182" s="43"/>
      <c r="IGK182" s="43"/>
      <c r="IGL182" s="44"/>
      <c r="IGM182" s="42"/>
      <c r="IGN182" s="43"/>
      <c r="IGO182" s="43"/>
      <c r="IGP182" s="44"/>
      <c r="IGQ182" s="42"/>
      <c r="IGR182" s="43"/>
      <c r="IGS182" s="43"/>
      <c r="IGT182" s="44"/>
      <c r="IGU182" s="42"/>
      <c r="IGV182" s="43"/>
      <c r="IGW182" s="43"/>
      <c r="IGX182" s="44"/>
      <c r="IGY182" s="42"/>
      <c r="IGZ182" s="43"/>
      <c r="IHA182" s="43"/>
      <c r="IHB182" s="44"/>
      <c r="IHC182" s="42"/>
      <c r="IHD182" s="43"/>
      <c r="IHE182" s="43"/>
      <c r="IHF182" s="44"/>
      <c r="IHG182" s="42"/>
      <c r="IHH182" s="43"/>
      <c r="IHI182" s="43"/>
      <c r="IHJ182" s="44"/>
      <c r="IHK182" s="42"/>
      <c r="IHL182" s="43"/>
      <c r="IHM182" s="43"/>
      <c r="IHN182" s="44"/>
      <c r="IHO182" s="42"/>
      <c r="IHP182" s="43"/>
      <c r="IHQ182" s="43"/>
      <c r="IHR182" s="44"/>
      <c r="IHS182" s="42"/>
      <c r="IHT182" s="43"/>
      <c r="IHU182" s="43"/>
      <c r="IHV182" s="44"/>
      <c r="IHW182" s="42"/>
      <c r="IHX182" s="43"/>
      <c r="IHY182" s="43"/>
      <c r="IHZ182" s="44"/>
      <c r="IIA182" s="42"/>
      <c r="IIB182" s="43"/>
      <c r="IIC182" s="43"/>
      <c r="IID182" s="44"/>
      <c r="IIE182" s="42"/>
      <c r="IIF182" s="43"/>
      <c r="IIG182" s="43"/>
      <c r="IIH182" s="44"/>
      <c r="III182" s="42"/>
      <c r="IIJ182" s="43"/>
      <c r="IIK182" s="43"/>
      <c r="IIL182" s="44"/>
      <c r="IIM182" s="42"/>
      <c r="IIN182" s="43"/>
      <c r="IIO182" s="43"/>
      <c r="IIP182" s="44"/>
      <c r="IIQ182" s="42"/>
      <c r="IIR182" s="43"/>
      <c r="IIS182" s="43"/>
      <c r="IIT182" s="44"/>
      <c r="IIU182" s="42"/>
      <c r="IIV182" s="43"/>
      <c r="IIW182" s="43"/>
      <c r="IIX182" s="44"/>
      <c r="IIY182" s="42"/>
      <c r="IIZ182" s="43"/>
      <c r="IJA182" s="43"/>
      <c r="IJB182" s="44"/>
      <c r="IJC182" s="42"/>
      <c r="IJD182" s="43"/>
      <c r="IJE182" s="43"/>
      <c r="IJF182" s="44"/>
      <c r="IJG182" s="42"/>
      <c r="IJH182" s="43"/>
      <c r="IJI182" s="43"/>
      <c r="IJJ182" s="44"/>
      <c r="IJK182" s="42"/>
      <c r="IJL182" s="43"/>
      <c r="IJM182" s="43"/>
      <c r="IJN182" s="44"/>
      <c r="IJO182" s="42"/>
      <c r="IJP182" s="43"/>
      <c r="IJQ182" s="43"/>
      <c r="IJR182" s="44"/>
      <c r="IJS182" s="42"/>
      <c r="IJT182" s="43"/>
      <c r="IJU182" s="43"/>
      <c r="IJV182" s="44"/>
      <c r="IJW182" s="42"/>
      <c r="IJX182" s="43"/>
      <c r="IJY182" s="43"/>
      <c r="IJZ182" s="44"/>
      <c r="IKA182" s="42"/>
      <c r="IKB182" s="43"/>
      <c r="IKC182" s="43"/>
      <c r="IKD182" s="44"/>
      <c r="IKE182" s="42"/>
      <c r="IKF182" s="43"/>
      <c r="IKG182" s="43"/>
      <c r="IKH182" s="44"/>
      <c r="IKI182" s="42"/>
      <c r="IKJ182" s="43"/>
      <c r="IKK182" s="43"/>
      <c r="IKL182" s="44"/>
      <c r="IKM182" s="42"/>
      <c r="IKN182" s="43"/>
      <c r="IKO182" s="43"/>
      <c r="IKP182" s="44"/>
      <c r="IKQ182" s="42"/>
      <c r="IKR182" s="43"/>
      <c r="IKS182" s="43"/>
      <c r="IKT182" s="44"/>
      <c r="IKU182" s="42"/>
      <c r="IKV182" s="43"/>
      <c r="IKW182" s="43"/>
      <c r="IKX182" s="44"/>
      <c r="IKY182" s="42"/>
      <c r="IKZ182" s="43"/>
      <c r="ILA182" s="43"/>
      <c r="ILB182" s="44"/>
      <c r="ILC182" s="42"/>
      <c r="ILD182" s="43"/>
      <c r="ILE182" s="43"/>
      <c r="ILF182" s="44"/>
      <c r="ILG182" s="42"/>
      <c r="ILH182" s="43"/>
      <c r="ILI182" s="43"/>
      <c r="ILJ182" s="44"/>
      <c r="ILK182" s="42"/>
      <c r="ILL182" s="43"/>
      <c r="ILM182" s="43"/>
      <c r="ILN182" s="44"/>
      <c r="ILO182" s="42"/>
      <c r="ILP182" s="43"/>
      <c r="ILQ182" s="43"/>
      <c r="ILR182" s="44"/>
      <c r="ILS182" s="42"/>
      <c r="ILT182" s="43"/>
      <c r="ILU182" s="43"/>
      <c r="ILV182" s="44"/>
      <c r="ILW182" s="42"/>
      <c r="ILX182" s="43"/>
      <c r="ILY182" s="43"/>
      <c r="ILZ182" s="44"/>
      <c r="IMA182" s="42"/>
      <c r="IMB182" s="43"/>
      <c r="IMC182" s="43"/>
      <c r="IMD182" s="44"/>
      <c r="IME182" s="42"/>
      <c r="IMF182" s="43"/>
      <c r="IMG182" s="43"/>
      <c r="IMH182" s="44"/>
      <c r="IMI182" s="42"/>
      <c r="IMJ182" s="43"/>
      <c r="IMK182" s="43"/>
      <c r="IML182" s="44"/>
      <c r="IMM182" s="42"/>
      <c r="IMN182" s="43"/>
      <c r="IMO182" s="43"/>
      <c r="IMP182" s="44"/>
      <c r="IMQ182" s="42"/>
      <c r="IMR182" s="43"/>
      <c r="IMS182" s="43"/>
      <c r="IMT182" s="44"/>
      <c r="IMU182" s="42"/>
      <c r="IMV182" s="43"/>
      <c r="IMW182" s="43"/>
      <c r="IMX182" s="44"/>
      <c r="IMY182" s="42"/>
      <c r="IMZ182" s="43"/>
      <c r="INA182" s="43"/>
      <c r="INB182" s="44"/>
      <c r="INC182" s="42"/>
      <c r="IND182" s="43"/>
      <c r="INE182" s="43"/>
      <c r="INF182" s="44"/>
      <c r="ING182" s="42"/>
      <c r="INH182" s="43"/>
      <c r="INI182" s="43"/>
      <c r="INJ182" s="44"/>
      <c r="INK182" s="42"/>
      <c r="INL182" s="43"/>
      <c r="INM182" s="43"/>
      <c r="INN182" s="44"/>
      <c r="INO182" s="42"/>
      <c r="INP182" s="43"/>
      <c r="INQ182" s="43"/>
      <c r="INR182" s="44"/>
      <c r="INS182" s="42"/>
      <c r="INT182" s="43"/>
      <c r="INU182" s="43"/>
      <c r="INV182" s="44"/>
      <c r="INW182" s="42"/>
      <c r="INX182" s="43"/>
      <c r="INY182" s="43"/>
      <c r="INZ182" s="44"/>
      <c r="IOA182" s="42"/>
      <c r="IOB182" s="43"/>
      <c r="IOC182" s="43"/>
      <c r="IOD182" s="44"/>
      <c r="IOE182" s="42"/>
      <c r="IOF182" s="43"/>
      <c r="IOG182" s="43"/>
      <c r="IOH182" s="44"/>
      <c r="IOI182" s="42"/>
      <c r="IOJ182" s="43"/>
      <c r="IOK182" s="43"/>
      <c r="IOL182" s="44"/>
      <c r="IOM182" s="42"/>
      <c r="ION182" s="43"/>
      <c r="IOO182" s="43"/>
      <c r="IOP182" s="44"/>
      <c r="IOQ182" s="42"/>
      <c r="IOR182" s="43"/>
      <c r="IOS182" s="43"/>
      <c r="IOT182" s="44"/>
      <c r="IOU182" s="42"/>
      <c r="IOV182" s="43"/>
      <c r="IOW182" s="43"/>
      <c r="IOX182" s="44"/>
      <c r="IOY182" s="42"/>
      <c r="IOZ182" s="43"/>
      <c r="IPA182" s="43"/>
      <c r="IPB182" s="44"/>
      <c r="IPC182" s="42"/>
      <c r="IPD182" s="43"/>
      <c r="IPE182" s="43"/>
      <c r="IPF182" s="44"/>
      <c r="IPG182" s="42"/>
      <c r="IPH182" s="43"/>
      <c r="IPI182" s="43"/>
      <c r="IPJ182" s="44"/>
      <c r="IPK182" s="42"/>
      <c r="IPL182" s="43"/>
      <c r="IPM182" s="43"/>
      <c r="IPN182" s="44"/>
      <c r="IPO182" s="42"/>
      <c r="IPP182" s="43"/>
      <c r="IPQ182" s="43"/>
      <c r="IPR182" s="44"/>
      <c r="IPS182" s="42"/>
      <c r="IPT182" s="43"/>
      <c r="IPU182" s="43"/>
      <c r="IPV182" s="44"/>
      <c r="IPW182" s="42"/>
      <c r="IPX182" s="43"/>
      <c r="IPY182" s="43"/>
      <c r="IPZ182" s="44"/>
      <c r="IQA182" s="42"/>
      <c r="IQB182" s="43"/>
      <c r="IQC182" s="43"/>
      <c r="IQD182" s="44"/>
      <c r="IQE182" s="42"/>
      <c r="IQF182" s="43"/>
      <c r="IQG182" s="43"/>
      <c r="IQH182" s="44"/>
      <c r="IQI182" s="42"/>
      <c r="IQJ182" s="43"/>
      <c r="IQK182" s="43"/>
      <c r="IQL182" s="44"/>
      <c r="IQM182" s="42"/>
      <c r="IQN182" s="43"/>
      <c r="IQO182" s="43"/>
      <c r="IQP182" s="44"/>
      <c r="IQQ182" s="42"/>
      <c r="IQR182" s="43"/>
      <c r="IQS182" s="43"/>
      <c r="IQT182" s="44"/>
      <c r="IQU182" s="42"/>
      <c r="IQV182" s="43"/>
      <c r="IQW182" s="43"/>
      <c r="IQX182" s="44"/>
      <c r="IQY182" s="42"/>
      <c r="IQZ182" s="43"/>
      <c r="IRA182" s="43"/>
      <c r="IRB182" s="44"/>
      <c r="IRC182" s="42"/>
      <c r="IRD182" s="43"/>
      <c r="IRE182" s="43"/>
      <c r="IRF182" s="44"/>
      <c r="IRG182" s="42"/>
      <c r="IRH182" s="43"/>
      <c r="IRI182" s="43"/>
      <c r="IRJ182" s="44"/>
      <c r="IRK182" s="42"/>
      <c r="IRL182" s="43"/>
      <c r="IRM182" s="43"/>
      <c r="IRN182" s="44"/>
      <c r="IRO182" s="42"/>
      <c r="IRP182" s="43"/>
      <c r="IRQ182" s="43"/>
      <c r="IRR182" s="44"/>
      <c r="IRS182" s="42"/>
      <c r="IRT182" s="43"/>
      <c r="IRU182" s="43"/>
      <c r="IRV182" s="44"/>
      <c r="IRW182" s="42"/>
      <c r="IRX182" s="43"/>
      <c r="IRY182" s="43"/>
      <c r="IRZ182" s="44"/>
      <c r="ISA182" s="42"/>
      <c r="ISB182" s="43"/>
      <c r="ISC182" s="43"/>
      <c r="ISD182" s="44"/>
      <c r="ISE182" s="42"/>
      <c r="ISF182" s="43"/>
      <c r="ISG182" s="43"/>
      <c r="ISH182" s="44"/>
      <c r="ISI182" s="42"/>
      <c r="ISJ182" s="43"/>
      <c r="ISK182" s="43"/>
      <c r="ISL182" s="44"/>
      <c r="ISM182" s="42"/>
      <c r="ISN182" s="43"/>
      <c r="ISO182" s="43"/>
      <c r="ISP182" s="44"/>
      <c r="ISQ182" s="42"/>
      <c r="ISR182" s="43"/>
      <c r="ISS182" s="43"/>
      <c r="IST182" s="44"/>
      <c r="ISU182" s="42"/>
      <c r="ISV182" s="43"/>
      <c r="ISW182" s="43"/>
      <c r="ISX182" s="44"/>
      <c r="ISY182" s="42"/>
      <c r="ISZ182" s="43"/>
      <c r="ITA182" s="43"/>
      <c r="ITB182" s="44"/>
      <c r="ITC182" s="42"/>
      <c r="ITD182" s="43"/>
      <c r="ITE182" s="43"/>
      <c r="ITF182" s="44"/>
      <c r="ITG182" s="42"/>
      <c r="ITH182" s="43"/>
      <c r="ITI182" s="43"/>
      <c r="ITJ182" s="44"/>
      <c r="ITK182" s="42"/>
      <c r="ITL182" s="43"/>
      <c r="ITM182" s="43"/>
      <c r="ITN182" s="44"/>
      <c r="ITO182" s="42"/>
      <c r="ITP182" s="43"/>
      <c r="ITQ182" s="43"/>
      <c r="ITR182" s="44"/>
      <c r="ITS182" s="42"/>
      <c r="ITT182" s="43"/>
      <c r="ITU182" s="43"/>
      <c r="ITV182" s="44"/>
      <c r="ITW182" s="42"/>
      <c r="ITX182" s="43"/>
      <c r="ITY182" s="43"/>
      <c r="ITZ182" s="44"/>
      <c r="IUA182" s="42"/>
      <c r="IUB182" s="43"/>
      <c r="IUC182" s="43"/>
      <c r="IUD182" s="44"/>
      <c r="IUE182" s="42"/>
      <c r="IUF182" s="43"/>
      <c r="IUG182" s="43"/>
      <c r="IUH182" s="44"/>
      <c r="IUI182" s="42"/>
      <c r="IUJ182" s="43"/>
      <c r="IUK182" s="43"/>
      <c r="IUL182" s="44"/>
      <c r="IUM182" s="42"/>
      <c r="IUN182" s="43"/>
      <c r="IUO182" s="43"/>
      <c r="IUP182" s="44"/>
      <c r="IUQ182" s="42"/>
      <c r="IUR182" s="43"/>
      <c r="IUS182" s="43"/>
      <c r="IUT182" s="44"/>
      <c r="IUU182" s="42"/>
      <c r="IUV182" s="43"/>
      <c r="IUW182" s="43"/>
      <c r="IUX182" s="44"/>
      <c r="IUY182" s="42"/>
      <c r="IUZ182" s="43"/>
      <c r="IVA182" s="43"/>
      <c r="IVB182" s="44"/>
      <c r="IVC182" s="42"/>
      <c r="IVD182" s="43"/>
      <c r="IVE182" s="43"/>
      <c r="IVF182" s="44"/>
      <c r="IVG182" s="42"/>
      <c r="IVH182" s="43"/>
      <c r="IVI182" s="43"/>
      <c r="IVJ182" s="44"/>
      <c r="IVK182" s="42"/>
      <c r="IVL182" s="43"/>
      <c r="IVM182" s="43"/>
      <c r="IVN182" s="44"/>
      <c r="IVO182" s="42"/>
      <c r="IVP182" s="43"/>
      <c r="IVQ182" s="43"/>
      <c r="IVR182" s="44"/>
      <c r="IVS182" s="42"/>
      <c r="IVT182" s="43"/>
      <c r="IVU182" s="43"/>
      <c r="IVV182" s="44"/>
      <c r="IVW182" s="42"/>
      <c r="IVX182" s="43"/>
      <c r="IVY182" s="43"/>
      <c r="IVZ182" s="44"/>
      <c r="IWA182" s="42"/>
      <c r="IWB182" s="43"/>
      <c r="IWC182" s="43"/>
      <c r="IWD182" s="44"/>
      <c r="IWE182" s="42"/>
      <c r="IWF182" s="43"/>
      <c r="IWG182" s="43"/>
      <c r="IWH182" s="44"/>
      <c r="IWI182" s="42"/>
      <c r="IWJ182" s="43"/>
      <c r="IWK182" s="43"/>
      <c r="IWL182" s="44"/>
      <c r="IWM182" s="42"/>
      <c r="IWN182" s="43"/>
      <c r="IWO182" s="43"/>
      <c r="IWP182" s="44"/>
      <c r="IWQ182" s="42"/>
      <c r="IWR182" s="43"/>
      <c r="IWS182" s="43"/>
      <c r="IWT182" s="44"/>
      <c r="IWU182" s="42"/>
      <c r="IWV182" s="43"/>
      <c r="IWW182" s="43"/>
      <c r="IWX182" s="44"/>
      <c r="IWY182" s="42"/>
      <c r="IWZ182" s="43"/>
      <c r="IXA182" s="43"/>
      <c r="IXB182" s="44"/>
      <c r="IXC182" s="42"/>
      <c r="IXD182" s="43"/>
      <c r="IXE182" s="43"/>
      <c r="IXF182" s="44"/>
      <c r="IXG182" s="42"/>
      <c r="IXH182" s="43"/>
      <c r="IXI182" s="43"/>
      <c r="IXJ182" s="44"/>
      <c r="IXK182" s="42"/>
      <c r="IXL182" s="43"/>
      <c r="IXM182" s="43"/>
      <c r="IXN182" s="44"/>
      <c r="IXO182" s="42"/>
      <c r="IXP182" s="43"/>
      <c r="IXQ182" s="43"/>
      <c r="IXR182" s="44"/>
      <c r="IXS182" s="42"/>
      <c r="IXT182" s="43"/>
      <c r="IXU182" s="43"/>
      <c r="IXV182" s="44"/>
      <c r="IXW182" s="42"/>
      <c r="IXX182" s="43"/>
      <c r="IXY182" s="43"/>
      <c r="IXZ182" s="44"/>
      <c r="IYA182" s="42"/>
      <c r="IYB182" s="43"/>
      <c r="IYC182" s="43"/>
      <c r="IYD182" s="44"/>
      <c r="IYE182" s="42"/>
      <c r="IYF182" s="43"/>
      <c r="IYG182" s="43"/>
      <c r="IYH182" s="44"/>
      <c r="IYI182" s="42"/>
      <c r="IYJ182" s="43"/>
      <c r="IYK182" s="43"/>
      <c r="IYL182" s="44"/>
      <c r="IYM182" s="42"/>
      <c r="IYN182" s="43"/>
      <c r="IYO182" s="43"/>
      <c r="IYP182" s="44"/>
      <c r="IYQ182" s="42"/>
      <c r="IYR182" s="43"/>
      <c r="IYS182" s="43"/>
      <c r="IYT182" s="44"/>
      <c r="IYU182" s="42"/>
      <c r="IYV182" s="43"/>
      <c r="IYW182" s="43"/>
      <c r="IYX182" s="44"/>
      <c r="IYY182" s="42"/>
      <c r="IYZ182" s="43"/>
      <c r="IZA182" s="43"/>
      <c r="IZB182" s="44"/>
      <c r="IZC182" s="42"/>
      <c r="IZD182" s="43"/>
      <c r="IZE182" s="43"/>
      <c r="IZF182" s="44"/>
      <c r="IZG182" s="42"/>
      <c r="IZH182" s="43"/>
      <c r="IZI182" s="43"/>
      <c r="IZJ182" s="44"/>
      <c r="IZK182" s="42"/>
      <c r="IZL182" s="43"/>
      <c r="IZM182" s="43"/>
      <c r="IZN182" s="44"/>
      <c r="IZO182" s="42"/>
      <c r="IZP182" s="43"/>
      <c r="IZQ182" s="43"/>
      <c r="IZR182" s="44"/>
      <c r="IZS182" s="42"/>
      <c r="IZT182" s="43"/>
      <c r="IZU182" s="43"/>
      <c r="IZV182" s="44"/>
      <c r="IZW182" s="42"/>
      <c r="IZX182" s="43"/>
      <c r="IZY182" s="43"/>
      <c r="IZZ182" s="44"/>
      <c r="JAA182" s="42"/>
      <c r="JAB182" s="43"/>
      <c r="JAC182" s="43"/>
      <c r="JAD182" s="44"/>
      <c r="JAE182" s="42"/>
      <c r="JAF182" s="43"/>
      <c r="JAG182" s="43"/>
      <c r="JAH182" s="44"/>
      <c r="JAI182" s="42"/>
      <c r="JAJ182" s="43"/>
      <c r="JAK182" s="43"/>
      <c r="JAL182" s="44"/>
      <c r="JAM182" s="42"/>
      <c r="JAN182" s="43"/>
      <c r="JAO182" s="43"/>
      <c r="JAP182" s="44"/>
      <c r="JAQ182" s="42"/>
      <c r="JAR182" s="43"/>
      <c r="JAS182" s="43"/>
      <c r="JAT182" s="44"/>
      <c r="JAU182" s="42"/>
      <c r="JAV182" s="43"/>
      <c r="JAW182" s="43"/>
      <c r="JAX182" s="44"/>
      <c r="JAY182" s="42"/>
      <c r="JAZ182" s="43"/>
      <c r="JBA182" s="43"/>
      <c r="JBB182" s="44"/>
      <c r="JBC182" s="42"/>
      <c r="JBD182" s="43"/>
      <c r="JBE182" s="43"/>
      <c r="JBF182" s="44"/>
      <c r="JBG182" s="42"/>
      <c r="JBH182" s="43"/>
      <c r="JBI182" s="43"/>
      <c r="JBJ182" s="44"/>
      <c r="JBK182" s="42"/>
      <c r="JBL182" s="43"/>
      <c r="JBM182" s="43"/>
      <c r="JBN182" s="44"/>
      <c r="JBO182" s="42"/>
      <c r="JBP182" s="43"/>
      <c r="JBQ182" s="43"/>
      <c r="JBR182" s="44"/>
      <c r="JBS182" s="42"/>
      <c r="JBT182" s="43"/>
      <c r="JBU182" s="43"/>
      <c r="JBV182" s="44"/>
      <c r="JBW182" s="42"/>
      <c r="JBX182" s="43"/>
      <c r="JBY182" s="43"/>
      <c r="JBZ182" s="44"/>
      <c r="JCA182" s="42"/>
      <c r="JCB182" s="43"/>
      <c r="JCC182" s="43"/>
      <c r="JCD182" s="44"/>
      <c r="JCE182" s="42"/>
      <c r="JCF182" s="43"/>
      <c r="JCG182" s="43"/>
      <c r="JCH182" s="44"/>
      <c r="JCI182" s="42"/>
      <c r="JCJ182" s="43"/>
      <c r="JCK182" s="43"/>
      <c r="JCL182" s="44"/>
      <c r="JCM182" s="42"/>
      <c r="JCN182" s="43"/>
      <c r="JCO182" s="43"/>
      <c r="JCP182" s="44"/>
      <c r="JCQ182" s="42"/>
      <c r="JCR182" s="43"/>
      <c r="JCS182" s="43"/>
      <c r="JCT182" s="44"/>
      <c r="JCU182" s="42"/>
      <c r="JCV182" s="43"/>
      <c r="JCW182" s="43"/>
      <c r="JCX182" s="44"/>
      <c r="JCY182" s="42"/>
      <c r="JCZ182" s="43"/>
      <c r="JDA182" s="43"/>
      <c r="JDB182" s="44"/>
      <c r="JDC182" s="42"/>
      <c r="JDD182" s="43"/>
      <c r="JDE182" s="43"/>
      <c r="JDF182" s="44"/>
      <c r="JDG182" s="42"/>
      <c r="JDH182" s="43"/>
      <c r="JDI182" s="43"/>
      <c r="JDJ182" s="44"/>
      <c r="JDK182" s="42"/>
      <c r="JDL182" s="43"/>
      <c r="JDM182" s="43"/>
      <c r="JDN182" s="44"/>
      <c r="JDO182" s="42"/>
      <c r="JDP182" s="43"/>
      <c r="JDQ182" s="43"/>
      <c r="JDR182" s="44"/>
      <c r="JDS182" s="42"/>
      <c r="JDT182" s="43"/>
      <c r="JDU182" s="43"/>
      <c r="JDV182" s="44"/>
      <c r="JDW182" s="42"/>
      <c r="JDX182" s="43"/>
      <c r="JDY182" s="43"/>
      <c r="JDZ182" s="44"/>
      <c r="JEA182" s="42"/>
      <c r="JEB182" s="43"/>
      <c r="JEC182" s="43"/>
      <c r="JED182" s="44"/>
      <c r="JEE182" s="42"/>
      <c r="JEF182" s="43"/>
      <c r="JEG182" s="43"/>
      <c r="JEH182" s="44"/>
      <c r="JEI182" s="42"/>
      <c r="JEJ182" s="43"/>
      <c r="JEK182" s="43"/>
      <c r="JEL182" s="44"/>
      <c r="JEM182" s="42"/>
      <c r="JEN182" s="43"/>
      <c r="JEO182" s="43"/>
      <c r="JEP182" s="44"/>
      <c r="JEQ182" s="42"/>
      <c r="JER182" s="43"/>
      <c r="JES182" s="43"/>
      <c r="JET182" s="44"/>
      <c r="JEU182" s="42"/>
      <c r="JEV182" s="43"/>
      <c r="JEW182" s="43"/>
      <c r="JEX182" s="44"/>
      <c r="JEY182" s="42"/>
      <c r="JEZ182" s="43"/>
      <c r="JFA182" s="43"/>
      <c r="JFB182" s="44"/>
      <c r="JFC182" s="42"/>
      <c r="JFD182" s="43"/>
      <c r="JFE182" s="43"/>
      <c r="JFF182" s="44"/>
      <c r="JFG182" s="42"/>
      <c r="JFH182" s="43"/>
      <c r="JFI182" s="43"/>
      <c r="JFJ182" s="44"/>
      <c r="JFK182" s="42"/>
      <c r="JFL182" s="43"/>
      <c r="JFM182" s="43"/>
      <c r="JFN182" s="44"/>
      <c r="JFO182" s="42"/>
      <c r="JFP182" s="43"/>
      <c r="JFQ182" s="43"/>
      <c r="JFR182" s="44"/>
      <c r="JFS182" s="42"/>
      <c r="JFT182" s="43"/>
      <c r="JFU182" s="43"/>
      <c r="JFV182" s="44"/>
      <c r="JFW182" s="42"/>
      <c r="JFX182" s="43"/>
      <c r="JFY182" s="43"/>
      <c r="JFZ182" s="44"/>
      <c r="JGA182" s="42"/>
      <c r="JGB182" s="43"/>
      <c r="JGC182" s="43"/>
      <c r="JGD182" s="44"/>
      <c r="JGE182" s="42"/>
      <c r="JGF182" s="43"/>
      <c r="JGG182" s="43"/>
      <c r="JGH182" s="44"/>
      <c r="JGI182" s="42"/>
      <c r="JGJ182" s="43"/>
      <c r="JGK182" s="43"/>
      <c r="JGL182" s="44"/>
      <c r="JGM182" s="42"/>
      <c r="JGN182" s="43"/>
      <c r="JGO182" s="43"/>
      <c r="JGP182" s="44"/>
      <c r="JGQ182" s="42"/>
      <c r="JGR182" s="43"/>
      <c r="JGS182" s="43"/>
      <c r="JGT182" s="44"/>
      <c r="JGU182" s="42"/>
      <c r="JGV182" s="43"/>
      <c r="JGW182" s="43"/>
      <c r="JGX182" s="44"/>
      <c r="JGY182" s="42"/>
      <c r="JGZ182" s="43"/>
      <c r="JHA182" s="43"/>
      <c r="JHB182" s="44"/>
      <c r="JHC182" s="42"/>
      <c r="JHD182" s="43"/>
      <c r="JHE182" s="43"/>
      <c r="JHF182" s="44"/>
      <c r="JHG182" s="42"/>
      <c r="JHH182" s="43"/>
      <c r="JHI182" s="43"/>
      <c r="JHJ182" s="44"/>
      <c r="JHK182" s="42"/>
      <c r="JHL182" s="43"/>
      <c r="JHM182" s="43"/>
      <c r="JHN182" s="44"/>
      <c r="JHO182" s="42"/>
      <c r="JHP182" s="43"/>
      <c r="JHQ182" s="43"/>
      <c r="JHR182" s="44"/>
      <c r="JHS182" s="42"/>
      <c r="JHT182" s="43"/>
      <c r="JHU182" s="43"/>
      <c r="JHV182" s="44"/>
      <c r="JHW182" s="42"/>
      <c r="JHX182" s="43"/>
      <c r="JHY182" s="43"/>
      <c r="JHZ182" s="44"/>
      <c r="JIA182" s="42"/>
      <c r="JIB182" s="43"/>
      <c r="JIC182" s="43"/>
      <c r="JID182" s="44"/>
      <c r="JIE182" s="42"/>
      <c r="JIF182" s="43"/>
      <c r="JIG182" s="43"/>
      <c r="JIH182" s="44"/>
      <c r="JII182" s="42"/>
      <c r="JIJ182" s="43"/>
      <c r="JIK182" s="43"/>
      <c r="JIL182" s="44"/>
      <c r="JIM182" s="42"/>
      <c r="JIN182" s="43"/>
      <c r="JIO182" s="43"/>
      <c r="JIP182" s="44"/>
      <c r="JIQ182" s="42"/>
      <c r="JIR182" s="43"/>
      <c r="JIS182" s="43"/>
      <c r="JIT182" s="44"/>
      <c r="JIU182" s="42"/>
      <c r="JIV182" s="43"/>
      <c r="JIW182" s="43"/>
      <c r="JIX182" s="44"/>
      <c r="JIY182" s="42"/>
      <c r="JIZ182" s="43"/>
      <c r="JJA182" s="43"/>
      <c r="JJB182" s="44"/>
      <c r="JJC182" s="42"/>
      <c r="JJD182" s="43"/>
      <c r="JJE182" s="43"/>
      <c r="JJF182" s="44"/>
      <c r="JJG182" s="42"/>
      <c r="JJH182" s="43"/>
      <c r="JJI182" s="43"/>
      <c r="JJJ182" s="44"/>
      <c r="JJK182" s="42"/>
      <c r="JJL182" s="43"/>
      <c r="JJM182" s="43"/>
      <c r="JJN182" s="44"/>
      <c r="JJO182" s="42"/>
      <c r="JJP182" s="43"/>
      <c r="JJQ182" s="43"/>
      <c r="JJR182" s="44"/>
      <c r="JJS182" s="42"/>
      <c r="JJT182" s="43"/>
      <c r="JJU182" s="43"/>
      <c r="JJV182" s="44"/>
      <c r="JJW182" s="42"/>
      <c r="JJX182" s="43"/>
      <c r="JJY182" s="43"/>
      <c r="JJZ182" s="44"/>
      <c r="JKA182" s="42"/>
      <c r="JKB182" s="43"/>
      <c r="JKC182" s="43"/>
      <c r="JKD182" s="44"/>
      <c r="JKE182" s="42"/>
      <c r="JKF182" s="43"/>
      <c r="JKG182" s="43"/>
      <c r="JKH182" s="44"/>
      <c r="JKI182" s="42"/>
      <c r="JKJ182" s="43"/>
      <c r="JKK182" s="43"/>
      <c r="JKL182" s="44"/>
      <c r="JKM182" s="42"/>
      <c r="JKN182" s="43"/>
      <c r="JKO182" s="43"/>
      <c r="JKP182" s="44"/>
      <c r="JKQ182" s="42"/>
      <c r="JKR182" s="43"/>
      <c r="JKS182" s="43"/>
      <c r="JKT182" s="44"/>
      <c r="JKU182" s="42"/>
      <c r="JKV182" s="43"/>
      <c r="JKW182" s="43"/>
      <c r="JKX182" s="44"/>
      <c r="JKY182" s="42"/>
      <c r="JKZ182" s="43"/>
      <c r="JLA182" s="43"/>
      <c r="JLB182" s="44"/>
      <c r="JLC182" s="42"/>
      <c r="JLD182" s="43"/>
      <c r="JLE182" s="43"/>
      <c r="JLF182" s="44"/>
      <c r="JLG182" s="42"/>
      <c r="JLH182" s="43"/>
      <c r="JLI182" s="43"/>
      <c r="JLJ182" s="44"/>
      <c r="JLK182" s="42"/>
      <c r="JLL182" s="43"/>
      <c r="JLM182" s="43"/>
      <c r="JLN182" s="44"/>
      <c r="JLO182" s="42"/>
      <c r="JLP182" s="43"/>
      <c r="JLQ182" s="43"/>
      <c r="JLR182" s="44"/>
      <c r="JLS182" s="42"/>
      <c r="JLT182" s="43"/>
      <c r="JLU182" s="43"/>
      <c r="JLV182" s="44"/>
      <c r="JLW182" s="42"/>
      <c r="JLX182" s="43"/>
      <c r="JLY182" s="43"/>
      <c r="JLZ182" s="44"/>
      <c r="JMA182" s="42"/>
      <c r="JMB182" s="43"/>
      <c r="JMC182" s="43"/>
      <c r="JMD182" s="44"/>
      <c r="JME182" s="42"/>
      <c r="JMF182" s="43"/>
      <c r="JMG182" s="43"/>
      <c r="JMH182" s="44"/>
      <c r="JMI182" s="42"/>
      <c r="JMJ182" s="43"/>
      <c r="JMK182" s="43"/>
      <c r="JML182" s="44"/>
      <c r="JMM182" s="42"/>
      <c r="JMN182" s="43"/>
      <c r="JMO182" s="43"/>
      <c r="JMP182" s="44"/>
      <c r="JMQ182" s="42"/>
      <c r="JMR182" s="43"/>
      <c r="JMS182" s="43"/>
      <c r="JMT182" s="44"/>
      <c r="JMU182" s="42"/>
      <c r="JMV182" s="43"/>
      <c r="JMW182" s="43"/>
      <c r="JMX182" s="44"/>
      <c r="JMY182" s="42"/>
      <c r="JMZ182" s="43"/>
      <c r="JNA182" s="43"/>
      <c r="JNB182" s="44"/>
      <c r="JNC182" s="42"/>
      <c r="JND182" s="43"/>
      <c r="JNE182" s="43"/>
      <c r="JNF182" s="44"/>
      <c r="JNG182" s="42"/>
      <c r="JNH182" s="43"/>
      <c r="JNI182" s="43"/>
      <c r="JNJ182" s="44"/>
      <c r="JNK182" s="42"/>
      <c r="JNL182" s="43"/>
      <c r="JNM182" s="43"/>
      <c r="JNN182" s="44"/>
      <c r="JNO182" s="42"/>
      <c r="JNP182" s="43"/>
      <c r="JNQ182" s="43"/>
      <c r="JNR182" s="44"/>
      <c r="JNS182" s="42"/>
      <c r="JNT182" s="43"/>
      <c r="JNU182" s="43"/>
      <c r="JNV182" s="44"/>
      <c r="JNW182" s="42"/>
      <c r="JNX182" s="43"/>
      <c r="JNY182" s="43"/>
      <c r="JNZ182" s="44"/>
      <c r="JOA182" s="42"/>
      <c r="JOB182" s="43"/>
      <c r="JOC182" s="43"/>
      <c r="JOD182" s="44"/>
      <c r="JOE182" s="42"/>
      <c r="JOF182" s="43"/>
      <c r="JOG182" s="43"/>
      <c r="JOH182" s="44"/>
      <c r="JOI182" s="42"/>
      <c r="JOJ182" s="43"/>
      <c r="JOK182" s="43"/>
      <c r="JOL182" s="44"/>
      <c r="JOM182" s="42"/>
      <c r="JON182" s="43"/>
      <c r="JOO182" s="43"/>
      <c r="JOP182" s="44"/>
      <c r="JOQ182" s="42"/>
      <c r="JOR182" s="43"/>
      <c r="JOS182" s="43"/>
      <c r="JOT182" s="44"/>
      <c r="JOU182" s="42"/>
      <c r="JOV182" s="43"/>
      <c r="JOW182" s="43"/>
      <c r="JOX182" s="44"/>
      <c r="JOY182" s="42"/>
      <c r="JOZ182" s="43"/>
      <c r="JPA182" s="43"/>
      <c r="JPB182" s="44"/>
      <c r="JPC182" s="42"/>
      <c r="JPD182" s="43"/>
      <c r="JPE182" s="43"/>
      <c r="JPF182" s="44"/>
      <c r="JPG182" s="42"/>
      <c r="JPH182" s="43"/>
      <c r="JPI182" s="43"/>
      <c r="JPJ182" s="44"/>
      <c r="JPK182" s="42"/>
      <c r="JPL182" s="43"/>
      <c r="JPM182" s="43"/>
      <c r="JPN182" s="44"/>
      <c r="JPO182" s="42"/>
      <c r="JPP182" s="43"/>
      <c r="JPQ182" s="43"/>
      <c r="JPR182" s="44"/>
      <c r="JPS182" s="42"/>
      <c r="JPT182" s="43"/>
      <c r="JPU182" s="43"/>
      <c r="JPV182" s="44"/>
      <c r="JPW182" s="42"/>
      <c r="JPX182" s="43"/>
      <c r="JPY182" s="43"/>
      <c r="JPZ182" s="44"/>
      <c r="JQA182" s="42"/>
      <c r="JQB182" s="43"/>
      <c r="JQC182" s="43"/>
      <c r="JQD182" s="44"/>
      <c r="JQE182" s="42"/>
      <c r="JQF182" s="43"/>
      <c r="JQG182" s="43"/>
      <c r="JQH182" s="44"/>
      <c r="JQI182" s="42"/>
      <c r="JQJ182" s="43"/>
      <c r="JQK182" s="43"/>
      <c r="JQL182" s="44"/>
      <c r="JQM182" s="42"/>
      <c r="JQN182" s="43"/>
      <c r="JQO182" s="43"/>
      <c r="JQP182" s="44"/>
      <c r="JQQ182" s="42"/>
      <c r="JQR182" s="43"/>
      <c r="JQS182" s="43"/>
      <c r="JQT182" s="44"/>
      <c r="JQU182" s="42"/>
      <c r="JQV182" s="43"/>
      <c r="JQW182" s="43"/>
      <c r="JQX182" s="44"/>
      <c r="JQY182" s="42"/>
      <c r="JQZ182" s="43"/>
      <c r="JRA182" s="43"/>
      <c r="JRB182" s="44"/>
      <c r="JRC182" s="42"/>
      <c r="JRD182" s="43"/>
      <c r="JRE182" s="43"/>
      <c r="JRF182" s="44"/>
      <c r="JRG182" s="42"/>
      <c r="JRH182" s="43"/>
      <c r="JRI182" s="43"/>
      <c r="JRJ182" s="44"/>
      <c r="JRK182" s="42"/>
      <c r="JRL182" s="43"/>
      <c r="JRM182" s="43"/>
      <c r="JRN182" s="44"/>
      <c r="JRO182" s="42"/>
      <c r="JRP182" s="43"/>
      <c r="JRQ182" s="43"/>
      <c r="JRR182" s="44"/>
      <c r="JRS182" s="42"/>
      <c r="JRT182" s="43"/>
      <c r="JRU182" s="43"/>
      <c r="JRV182" s="44"/>
      <c r="JRW182" s="42"/>
      <c r="JRX182" s="43"/>
      <c r="JRY182" s="43"/>
      <c r="JRZ182" s="44"/>
      <c r="JSA182" s="42"/>
      <c r="JSB182" s="43"/>
      <c r="JSC182" s="43"/>
      <c r="JSD182" s="44"/>
      <c r="JSE182" s="42"/>
      <c r="JSF182" s="43"/>
      <c r="JSG182" s="43"/>
      <c r="JSH182" s="44"/>
      <c r="JSI182" s="42"/>
      <c r="JSJ182" s="43"/>
      <c r="JSK182" s="43"/>
      <c r="JSL182" s="44"/>
      <c r="JSM182" s="42"/>
      <c r="JSN182" s="43"/>
      <c r="JSO182" s="43"/>
      <c r="JSP182" s="44"/>
      <c r="JSQ182" s="42"/>
      <c r="JSR182" s="43"/>
      <c r="JSS182" s="43"/>
      <c r="JST182" s="44"/>
      <c r="JSU182" s="42"/>
      <c r="JSV182" s="43"/>
      <c r="JSW182" s="43"/>
      <c r="JSX182" s="44"/>
      <c r="JSY182" s="42"/>
      <c r="JSZ182" s="43"/>
      <c r="JTA182" s="43"/>
      <c r="JTB182" s="44"/>
      <c r="JTC182" s="42"/>
      <c r="JTD182" s="43"/>
      <c r="JTE182" s="43"/>
      <c r="JTF182" s="44"/>
      <c r="JTG182" s="42"/>
      <c r="JTH182" s="43"/>
      <c r="JTI182" s="43"/>
      <c r="JTJ182" s="44"/>
      <c r="JTK182" s="42"/>
      <c r="JTL182" s="43"/>
      <c r="JTM182" s="43"/>
      <c r="JTN182" s="44"/>
      <c r="JTO182" s="42"/>
      <c r="JTP182" s="43"/>
      <c r="JTQ182" s="43"/>
      <c r="JTR182" s="44"/>
      <c r="JTS182" s="42"/>
      <c r="JTT182" s="43"/>
      <c r="JTU182" s="43"/>
      <c r="JTV182" s="44"/>
      <c r="JTW182" s="42"/>
      <c r="JTX182" s="43"/>
      <c r="JTY182" s="43"/>
      <c r="JTZ182" s="44"/>
      <c r="JUA182" s="42"/>
      <c r="JUB182" s="43"/>
      <c r="JUC182" s="43"/>
      <c r="JUD182" s="44"/>
      <c r="JUE182" s="42"/>
      <c r="JUF182" s="43"/>
      <c r="JUG182" s="43"/>
      <c r="JUH182" s="44"/>
      <c r="JUI182" s="42"/>
      <c r="JUJ182" s="43"/>
      <c r="JUK182" s="43"/>
      <c r="JUL182" s="44"/>
      <c r="JUM182" s="42"/>
      <c r="JUN182" s="43"/>
      <c r="JUO182" s="43"/>
      <c r="JUP182" s="44"/>
      <c r="JUQ182" s="42"/>
      <c r="JUR182" s="43"/>
      <c r="JUS182" s="43"/>
      <c r="JUT182" s="44"/>
      <c r="JUU182" s="42"/>
      <c r="JUV182" s="43"/>
      <c r="JUW182" s="43"/>
      <c r="JUX182" s="44"/>
      <c r="JUY182" s="42"/>
      <c r="JUZ182" s="43"/>
      <c r="JVA182" s="43"/>
      <c r="JVB182" s="44"/>
      <c r="JVC182" s="42"/>
      <c r="JVD182" s="43"/>
      <c r="JVE182" s="43"/>
      <c r="JVF182" s="44"/>
      <c r="JVG182" s="42"/>
      <c r="JVH182" s="43"/>
      <c r="JVI182" s="43"/>
      <c r="JVJ182" s="44"/>
      <c r="JVK182" s="42"/>
      <c r="JVL182" s="43"/>
      <c r="JVM182" s="43"/>
      <c r="JVN182" s="44"/>
      <c r="JVO182" s="42"/>
      <c r="JVP182" s="43"/>
      <c r="JVQ182" s="43"/>
      <c r="JVR182" s="44"/>
      <c r="JVS182" s="42"/>
      <c r="JVT182" s="43"/>
      <c r="JVU182" s="43"/>
      <c r="JVV182" s="44"/>
      <c r="JVW182" s="42"/>
      <c r="JVX182" s="43"/>
      <c r="JVY182" s="43"/>
      <c r="JVZ182" s="44"/>
      <c r="JWA182" s="42"/>
      <c r="JWB182" s="43"/>
      <c r="JWC182" s="43"/>
      <c r="JWD182" s="44"/>
      <c r="JWE182" s="42"/>
      <c r="JWF182" s="43"/>
      <c r="JWG182" s="43"/>
      <c r="JWH182" s="44"/>
      <c r="JWI182" s="42"/>
      <c r="JWJ182" s="43"/>
      <c r="JWK182" s="43"/>
      <c r="JWL182" s="44"/>
      <c r="JWM182" s="42"/>
      <c r="JWN182" s="43"/>
      <c r="JWO182" s="43"/>
      <c r="JWP182" s="44"/>
      <c r="JWQ182" s="42"/>
      <c r="JWR182" s="43"/>
      <c r="JWS182" s="43"/>
      <c r="JWT182" s="44"/>
      <c r="JWU182" s="42"/>
      <c r="JWV182" s="43"/>
      <c r="JWW182" s="43"/>
      <c r="JWX182" s="44"/>
      <c r="JWY182" s="42"/>
      <c r="JWZ182" s="43"/>
      <c r="JXA182" s="43"/>
      <c r="JXB182" s="44"/>
      <c r="JXC182" s="42"/>
      <c r="JXD182" s="43"/>
      <c r="JXE182" s="43"/>
      <c r="JXF182" s="44"/>
      <c r="JXG182" s="42"/>
      <c r="JXH182" s="43"/>
      <c r="JXI182" s="43"/>
      <c r="JXJ182" s="44"/>
      <c r="JXK182" s="42"/>
      <c r="JXL182" s="43"/>
      <c r="JXM182" s="43"/>
      <c r="JXN182" s="44"/>
      <c r="JXO182" s="42"/>
      <c r="JXP182" s="43"/>
      <c r="JXQ182" s="43"/>
      <c r="JXR182" s="44"/>
      <c r="JXS182" s="42"/>
      <c r="JXT182" s="43"/>
      <c r="JXU182" s="43"/>
      <c r="JXV182" s="44"/>
      <c r="JXW182" s="42"/>
      <c r="JXX182" s="43"/>
      <c r="JXY182" s="43"/>
      <c r="JXZ182" s="44"/>
      <c r="JYA182" s="42"/>
      <c r="JYB182" s="43"/>
      <c r="JYC182" s="43"/>
      <c r="JYD182" s="44"/>
      <c r="JYE182" s="42"/>
      <c r="JYF182" s="43"/>
      <c r="JYG182" s="43"/>
      <c r="JYH182" s="44"/>
      <c r="JYI182" s="42"/>
      <c r="JYJ182" s="43"/>
      <c r="JYK182" s="43"/>
      <c r="JYL182" s="44"/>
      <c r="JYM182" s="42"/>
      <c r="JYN182" s="43"/>
      <c r="JYO182" s="43"/>
      <c r="JYP182" s="44"/>
      <c r="JYQ182" s="42"/>
      <c r="JYR182" s="43"/>
      <c r="JYS182" s="43"/>
      <c r="JYT182" s="44"/>
      <c r="JYU182" s="42"/>
      <c r="JYV182" s="43"/>
      <c r="JYW182" s="43"/>
      <c r="JYX182" s="44"/>
      <c r="JYY182" s="42"/>
      <c r="JYZ182" s="43"/>
      <c r="JZA182" s="43"/>
      <c r="JZB182" s="44"/>
      <c r="JZC182" s="42"/>
      <c r="JZD182" s="43"/>
      <c r="JZE182" s="43"/>
      <c r="JZF182" s="44"/>
      <c r="JZG182" s="42"/>
      <c r="JZH182" s="43"/>
      <c r="JZI182" s="43"/>
      <c r="JZJ182" s="44"/>
      <c r="JZK182" s="42"/>
      <c r="JZL182" s="43"/>
      <c r="JZM182" s="43"/>
      <c r="JZN182" s="44"/>
      <c r="JZO182" s="42"/>
      <c r="JZP182" s="43"/>
      <c r="JZQ182" s="43"/>
      <c r="JZR182" s="44"/>
      <c r="JZS182" s="42"/>
      <c r="JZT182" s="43"/>
      <c r="JZU182" s="43"/>
      <c r="JZV182" s="44"/>
      <c r="JZW182" s="42"/>
      <c r="JZX182" s="43"/>
      <c r="JZY182" s="43"/>
      <c r="JZZ182" s="44"/>
      <c r="KAA182" s="42"/>
      <c r="KAB182" s="43"/>
      <c r="KAC182" s="43"/>
      <c r="KAD182" s="44"/>
      <c r="KAE182" s="42"/>
      <c r="KAF182" s="43"/>
      <c r="KAG182" s="43"/>
      <c r="KAH182" s="44"/>
      <c r="KAI182" s="42"/>
      <c r="KAJ182" s="43"/>
      <c r="KAK182" s="43"/>
      <c r="KAL182" s="44"/>
      <c r="KAM182" s="42"/>
      <c r="KAN182" s="43"/>
      <c r="KAO182" s="43"/>
      <c r="KAP182" s="44"/>
      <c r="KAQ182" s="42"/>
      <c r="KAR182" s="43"/>
      <c r="KAS182" s="43"/>
      <c r="KAT182" s="44"/>
      <c r="KAU182" s="42"/>
      <c r="KAV182" s="43"/>
      <c r="KAW182" s="43"/>
      <c r="KAX182" s="44"/>
      <c r="KAY182" s="42"/>
      <c r="KAZ182" s="43"/>
      <c r="KBA182" s="43"/>
      <c r="KBB182" s="44"/>
      <c r="KBC182" s="42"/>
      <c r="KBD182" s="43"/>
      <c r="KBE182" s="43"/>
      <c r="KBF182" s="44"/>
      <c r="KBG182" s="42"/>
      <c r="KBH182" s="43"/>
      <c r="KBI182" s="43"/>
      <c r="KBJ182" s="44"/>
      <c r="KBK182" s="42"/>
      <c r="KBL182" s="43"/>
      <c r="KBM182" s="43"/>
      <c r="KBN182" s="44"/>
      <c r="KBO182" s="42"/>
      <c r="KBP182" s="43"/>
      <c r="KBQ182" s="43"/>
      <c r="KBR182" s="44"/>
      <c r="KBS182" s="42"/>
      <c r="KBT182" s="43"/>
      <c r="KBU182" s="43"/>
      <c r="KBV182" s="44"/>
      <c r="KBW182" s="42"/>
      <c r="KBX182" s="43"/>
      <c r="KBY182" s="43"/>
      <c r="KBZ182" s="44"/>
      <c r="KCA182" s="42"/>
      <c r="KCB182" s="43"/>
      <c r="KCC182" s="43"/>
      <c r="KCD182" s="44"/>
      <c r="KCE182" s="42"/>
      <c r="KCF182" s="43"/>
      <c r="KCG182" s="43"/>
      <c r="KCH182" s="44"/>
      <c r="KCI182" s="42"/>
      <c r="KCJ182" s="43"/>
      <c r="KCK182" s="43"/>
      <c r="KCL182" s="44"/>
      <c r="KCM182" s="42"/>
      <c r="KCN182" s="43"/>
      <c r="KCO182" s="43"/>
      <c r="KCP182" s="44"/>
      <c r="KCQ182" s="42"/>
      <c r="KCR182" s="43"/>
      <c r="KCS182" s="43"/>
      <c r="KCT182" s="44"/>
      <c r="KCU182" s="42"/>
      <c r="KCV182" s="43"/>
      <c r="KCW182" s="43"/>
      <c r="KCX182" s="44"/>
      <c r="KCY182" s="42"/>
      <c r="KCZ182" s="43"/>
      <c r="KDA182" s="43"/>
      <c r="KDB182" s="44"/>
      <c r="KDC182" s="42"/>
      <c r="KDD182" s="43"/>
      <c r="KDE182" s="43"/>
      <c r="KDF182" s="44"/>
      <c r="KDG182" s="42"/>
      <c r="KDH182" s="43"/>
      <c r="KDI182" s="43"/>
      <c r="KDJ182" s="44"/>
      <c r="KDK182" s="42"/>
      <c r="KDL182" s="43"/>
      <c r="KDM182" s="43"/>
      <c r="KDN182" s="44"/>
      <c r="KDO182" s="42"/>
      <c r="KDP182" s="43"/>
      <c r="KDQ182" s="43"/>
      <c r="KDR182" s="44"/>
      <c r="KDS182" s="42"/>
      <c r="KDT182" s="43"/>
      <c r="KDU182" s="43"/>
      <c r="KDV182" s="44"/>
      <c r="KDW182" s="42"/>
      <c r="KDX182" s="43"/>
      <c r="KDY182" s="43"/>
      <c r="KDZ182" s="44"/>
      <c r="KEA182" s="42"/>
      <c r="KEB182" s="43"/>
      <c r="KEC182" s="43"/>
      <c r="KED182" s="44"/>
      <c r="KEE182" s="42"/>
      <c r="KEF182" s="43"/>
      <c r="KEG182" s="43"/>
      <c r="KEH182" s="44"/>
      <c r="KEI182" s="42"/>
      <c r="KEJ182" s="43"/>
      <c r="KEK182" s="43"/>
      <c r="KEL182" s="44"/>
      <c r="KEM182" s="42"/>
      <c r="KEN182" s="43"/>
      <c r="KEO182" s="43"/>
      <c r="KEP182" s="44"/>
      <c r="KEQ182" s="42"/>
      <c r="KER182" s="43"/>
      <c r="KES182" s="43"/>
      <c r="KET182" s="44"/>
      <c r="KEU182" s="42"/>
      <c r="KEV182" s="43"/>
      <c r="KEW182" s="43"/>
      <c r="KEX182" s="44"/>
      <c r="KEY182" s="42"/>
      <c r="KEZ182" s="43"/>
      <c r="KFA182" s="43"/>
      <c r="KFB182" s="44"/>
      <c r="KFC182" s="42"/>
      <c r="KFD182" s="43"/>
      <c r="KFE182" s="43"/>
      <c r="KFF182" s="44"/>
      <c r="KFG182" s="42"/>
      <c r="KFH182" s="43"/>
      <c r="KFI182" s="43"/>
      <c r="KFJ182" s="44"/>
      <c r="KFK182" s="42"/>
      <c r="KFL182" s="43"/>
      <c r="KFM182" s="43"/>
      <c r="KFN182" s="44"/>
      <c r="KFO182" s="42"/>
      <c r="KFP182" s="43"/>
      <c r="KFQ182" s="43"/>
      <c r="KFR182" s="44"/>
      <c r="KFS182" s="42"/>
      <c r="KFT182" s="43"/>
      <c r="KFU182" s="43"/>
      <c r="KFV182" s="44"/>
      <c r="KFW182" s="42"/>
      <c r="KFX182" s="43"/>
      <c r="KFY182" s="43"/>
      <c r="KFZ182" s="44"/>
      <c r="KGA182" s="42"/>
      <c r="KGB182" s="43"/>
      <c r="KGC182" s="43"/>
      <c r="KGD182" s="44"/>
      <c r="KGE182" s="42"/>
      <c r="KGF182" s="43"/>
      <c r="KGG182" s="43"/>
      <c r="KGH182" s="44"/>
      <c r="KGI182" s="42"/>
      <c r="KGJ182" s="43"/>
      <c r="KGK182" s="43"/>
      <c r="KGL182" s="44"/>
      <c r="KGM182" s="42"/>
      <c r="KGN182" s="43"/>
      <c r="KGO182" s="43"/>
      <c r="KGP182" s="44"/>
      <c r="KGQ182" s="42"/>
      <c r="KGR182" s="43"/>
      <c r="KGS182" s="43"/>
      <c r="KGT182" s="44"/>
      <c r="KGU182" s="42"/>
      <c r="KGV182" s="43"/>
      <c r="KGW182" s="43"/>
      <c r="KGX182" s="44"/>
      <c r="KGY182" s="42"/>
      <c r="KGZ182" s="43"/>
      <c r="KHA182" s="43"/>
      <c r="KHB182" s="44"/>
      <c r="KHC182" s="42"/>
      <c r="KHD182" s="43"/>
      <c r="KHE182" s="43"/>
      <c r="KHF182" s="44"/>
      <c r="KHG182" s="42"/>
      <c r="KHH182" s="43"/>
      <c r="KHI182" s="43"/>
      <c r="KHJ182" s="44"/>
      <c r="KHK182" s="42"/>
      <c r="KHL182" s="43"/>
      <c r="KHM182" s="43"/>
      <c r="KHN182" s="44"/>
      <c r="KHO182" s="42"/>
      <c r="KHP182" s="43"/>
      <c r="KHQ182" s="43"/>
      <c r="KHR182" s="44"/>
      <c r="KHS182" s="42"/>
      <c r="KHT182" s="43"/>
      <c r="KHU182" s="43"/>
      <c r="KHV182" s="44"/>
      <c r="KHW182" s="42"/>
      <c r="KHX182" s="43"/>
      <c r="KHY182" s="43"/>
      <c r="KHZ182" s="44"/>
      <c r="KIA182" s="42"/>
      <c r="KIB182" s="43"/>
      <c r="KIC182" s="43"/>
      <c r="KID182" s="44"/>
      <c r="KIE182" s="42"/>
      <c r="KIF182" s="43"/>
      <c r="KIG182" s="43"/>
      <c r="KIH182" s="44"/>
      <c r="KII182" s="42"/>
      <c r="KIJ182" s="43"/>
      <c r="KIK182" s="43"/>
      <c r="KIL182" s="44"/>
      <c r="KIM182" s="42"/>
      <c r="KIN182" s="43"/>
      <c r="KIO182" s="43"/>
      <c r="KIP182" s="44"/>
      <c r="KIQ182" s="42"/>
      <c r="KIR182" s="43"/>
      <c r="KIS182" s="43"/>
      <c r="KIT182" s="44"/>
      <c r="KIU182" s="42"/>
      <c r="KIV182" s="43"/>
      <c r="KIW182" s="43"/>
      <c r="KIX182" s="44"/>
      <c r="KIY182" s="42"/>
      <c r="KIZ182" s="43"/>
      <c r="KJA182" s="43"/>
      <c r="KJB182" s="44"/>
      <c r="KJC182" s="42"/>
      <c r="KJD182" s="43"/>
      <c r="KJE182" s="43"/>
      <c r="KJF182" s="44"/>
      <c r="KJG182" s="42"/>
      <c r="KJH182" s="43"/>
      <c r="KJI182" s="43"/>
      <c r="KJJ182" s="44"/>
      <c r="KJK182" s="42"/>
      <c r="KJL182" s="43"/>
      <c r="KJM182" s="43"/>
      <c r="KJN182" s="44"/>
      <c r="KJO182" s="42"/>
      <c r="KJP182" s="43"/>
      <c r="KJQ182" s="43"/>
      <c r="KJR182" s="44"/>
      <c r="KJS182" s="42"/>
      <c r="KJT182" s="43"/>
      <c r="KJU182" s="43"/>
      <c r="KJV182" s="44"/>
      <c r="KJW182" s="42"/>
      <c r="KJX182" s="43"/>
      <c r="KJY182" s="43"/>
      <c r="KJZ182" s="44"/>
      <c r="KKA182" s="42"/>
      <c r="KKB182" s="43"/>
      <c r="KKC182" s="43"/>
      <c r="KKD182" s="44"/>
      <c r="KKE182" s="42"/>
      <c r="KKF182" s="43"/>
      <c r="KKG182" s="43"/>
      <c r="KKH182" s="44"/>
      <c r="KKI182" s="42"/>
      <c r="KKJ182" s="43"/>
      <c r="KKK182" s="43"/>
      <c r="KKL182" s="44"/>
      <c r="KKM182" s="42"/>
      <c r="KKN182" s="43"/>
      <c r="KKO182" s="43"/>
      <c r="KKP182" s="44"/>
      <c r="KKQ182" s="42"/>
      <c r="KKR182" s="43"/>
      <c r="KKS182" s="43"/>
      <c r="KKT182" s="44"/>
      <c r="KKU182" s="42"/>
      <c r="KKV182" s="43"/>
      <c r="KKW182" s="43"/>
      <c r="KKX182" s="44"/>
      <c r="KKY182" s="42"/>
      <c r="KKZ182" s="43"/>
      <c r="KLA182" s="43"/>
      <c r="KLB182" s="44"/>
      <c r="KLC182" s="42"/>
      <c r="KLD182" s="43"/>
      <c r="KLE182" s="43"/>
      <c r="KLF182" s="44"/>
      <c r="KLG182" s="42"/>
      <c r="KLH182" s="43"/>
      <c r="KLI182" s="43"/>
      <c r="KLJ182" s="44"/>
      <c r="KLK182" s="42"/>
      <c r="KLL182" s="43"/>
      <c r="KLM182" s="43"/>
      <c r="KLN182" s="44"/>
      <c r="KLO182" s="42"/>
      <c r="KLP182" s="43"/>
      <c r="KLQ182" s="43"/>
      <c r="KLR182" s="44"/>
      <c r="KLS182" s="42"/>
      <c r="KLT182" s="43"/>
      <c r="KLU182" s="43"/>
      <c r="KLV182" s="44"/>
      <c r="KLW182" s="42"/>
      <c r="KLX182" s="43"/>
      <c r="KLY182" s="43"/>
      <c r="KLZ182" s="44"/>
      <c r="KMA182" s="42"/>
      <c r="KMB182" s="43"/>
      <c r="KMC182" s="43"/>
      <c r="KMD182" s="44"/>
      <c r="KME182" s="42"/>
      <c r="KMF182" s="43"/>
      <c r="KMG182" s="43"/>
      <c r="KMH182" s="44"/>
      <c r="KMI182" s="42"/>
      <c r="KMJ182" s="43"/>
      <c r="KMK182" s="43"/>
      <c r="KML182" s="44"/>
      <c r="KMM182" s="42"/>
      <c r="KMN182" s="43"/>
      <c r="KMO182" s="43"/>
      <c r="KMP182" s="44"/>
      <c r="KMQ182" s="42"/>
      <c r="KMR182" s="43"/>
      <c r="KMS182" s="43"/>
      <c r="KMT182" s="44"/>
      <c r="KMU182" s="42"/>
      <c r="KMV182" s="43"/>
      <c r="KMW182" s="43"/>
      <c r="KMX182" s="44"/>
      <c r="KMY182" s="42"/>
      <c r="KMZ182" s="43"/>
      <c r="KNA182" s="43"/>
      <c r="KNB182" s="44"/>
      <c r="KNC182" s="42"/>
      <c r="KND182" s="43"/>
      <c r="KNE182" s="43"/>
      <c r="KNF182" s="44"/>
      <c r="KNG182" s="42"/>
      <c r="KNH182" s="43"/>
      <c r="KNI182" s="43"/>
      <c r="KNJ182" s="44"/>
      <c r="KNK182" s="42"/>
      <c r="KNL182" s="43"/>
      <c r="KNM182" s="43"/>
      <c r="KNN182" s="44"/>
      <c r="KNO182" s="42"/>
      <c r="KNP182" s="43"/>
      <c r="KNQ182" s="43"/>
      <c r="KNR182" s="44"/>
      <c r="KNS182" s="42"/>
      <c r="KNT182" s="43"/>
      <c r="KNU182" s="43"/>
      <c r="KNV182" s="44"/>
      <c r="KNW182" s="42"/>
      <c r="KNX182" s="43"/>
      <c r="KNY182" s="43"/>
      <c r="KNZ182" s="44"/>
      <c r="KOA182" s="42"/>
      <c r="KOB182" s="43"/>
      <c r="KOC182" s="43"/>
      <c r="KOD182" s="44"/>
      <c r="KOE182" s="42"/>
      <c r="KOF182" s="43"/>
      <c r="KOG182" s="43"/>
      <c r="KOH182" s="44"/>
      <c r="KOI182" s="42"/>
      <c r="KOJ182" s="43"/>
      <c r="KOK182" s="43"/>
      <c r="KOL182" s="44"/>
      <c r="KOM182" s="42"/>
      <c r="KON182" s="43"/>
      <c r="KOO182" s="43"/>
      <c r="KOP182" s="44"/>
      <c r="KOQ182" s="42"/>
      <c r="KOR182" s="43"/>
      <c r="KOS182" s="43"/>
      <c r="KOT182" s="44"/>
      <c r="KOU182" s="42"/>
      <c r="KOV182" s="43"/>
      <c r="KOW182" s="43"/>
      <c r="KOX182" s="44"/>
      <c r="KOY182" s="42"/>
      <c r="KOZ182" s="43"/>
      <c r="KPA182" s="43"/>
      <c r="KPB182" s="44"/>
      <c r="KPC182" s="42"/>
      <c r="KPD182" s="43"/>
      <c r="KPE182" s="43"/>
      <c r="KPF182" s="44"/>
      <c r="KPG182" s="42"/>
      <c r="KPH182" s="43"/>
      <c r="KPI182" s="43"/>
      <c r="KPJ182" s="44"/>
      <c r="KPK182" s="42"/>
      <c r="KPL182" s="43"/>
      <c r="KPM182" s="43"/>
      <c r="KPN182" s="44"/>
      <c r="KPO182" s="42"/>
      <c r="KPP182" s="43"/>
      <c r="KPQ182" s="43"/>
      <c r="KPR182" s="44"/>
      <c r="KPS182" s="42"/>
      <c r="KPT182" s="43"/>
      <c r="KPU182" s="43"/>
      <c r="KPV182" s="44"/>
      <c r="KPW182" s="42"/>
      <c r="KPX182" s="43"/>
      <c r="KPY182" s="43"/>
      <c r="KPZ182" s="44"/>
      <c r="KQA182" s="42"/>
      <c r="KQB182" s="43"/>
      <c r="KQC182" s="43"/>
      <c r="KQD182" s="44"/>
      <c r="KQE182" s="42"/>
      <c r="KQF182" s="43"/>
      <c r="KQG182" s="43"/>
      <c r="KQH182" s="44"/>
      <c r="KQI182" s="42"/>
      <c r="KQJ182" s="43"/>
      <c r="KQK182" s="43"/>
      <c r="KQL182" s="44"/>
      <c r="KQM182" s="42"/>
      <c r="KQN182" s="43"/>
      <c r="KQO182" s="43"/>
      <c r="KQP182" s="44"/>
      <c r="KQQ182" s="42"/>
      <c r="KQR182" s="43"/>
      <c r="KQS182" s="43"/>
      <c r="KQT182" s="44"/>
      <c r="KQU182" s="42"/>
      <c r="KQV182" s="43"/>
      <c r="KQW182" s="43"/>
      <c r="KQX182" s="44"/>
      <c r="KQY182" s="42"/>
      <c r="KQZ182" s="43"/>
      <c r="KRA182" s="43"/>
      <c r="KRB182" s="44"/>
      <c r="KRC182" s="42"/>
      <c r="KRD182" s="43"/>
      <c r="KRE182" s="43"/>
      <c r="KRF182" s="44"/>
      <c r="KRG182" s="42"/>
      <c r="KRH182" s="43"/>
      <c r="KRI182" s="43"/>
      <c r="KRJ182" s="44"/>
      <c r="KRK182" s="42"/>
      <c r="KRL182" s="43"/>
      <c r="KRM182" s="43"/>
      <c r="KRN182" s="44"/>
      <c r="KRO182" s="42"/>
      <c r="KRP182" s="43"/>
      <c r="KRQ182" s="43"/>
      <c r="KRR182" s="44"/>
      <c r="KRS182" s="42"/>
      <c r="KRT182" s="43"/>
      <c r="KRU182" s="43"/>
      <c r="KRV182" s="44"/>
      <c r="KRW182" s="42"/>
      <c r="KRX182" s="43"/>
      <c r="KRY182" s="43"/>
      <c r="KRZ182" s="44"/>
      <c r="KSA182" s="42"/>
      <c r="KSB182" s="43"/>
      <c r="KSC182" s="43"/>
      <c r="KSD182" s="44"/>
      <c r="KSE182" s="42"/>
      <c r="KSF182" s="43"/>
      <c r="KSG182" s="43"/>
      <c r="KSH182" s="44"/>
      <c r="KSI182" s="42"/>
      <c r="KSJ182" s="43"/>
      <c r="KSK182" s="43"/>
      <c r="KSL182" s="44"/>
      <c r="KSM182" s="42"/>
      <c r="KSN182" s="43"/>
      <c r="KSO182" s="43"/>
      <c r="KSP182" s="44"/>
      <c r="KSQ182" s="42"/>
      <c r="KSR182" s="43"/>
      <c r="KSS182" s="43"/>
      <c r="KST182" s="44"/>
      <c r="KSU182" s="42"/>
      <c r="KSV182" s="43"/>
      <c r="KSW182" s="43"/>
      <c r="KSX182" s="44"/>
      <c r="KSY182" s="42"/>
      <c r="KSZ182" s="43"/>
      <c r="KTA182" s="43"/>
      <c r="KTB182" s="44"/>
      <c r="KTC182" s="42"/>
      <c r="KTD182" s="43"/>
      <c r="KTE182" s="43"/>
      <c r="KTF182" s="44"/>
      <c r="KTG182" s="42"/>
      <c r="KTH182" s="43"/>
      <c r="KTI182" s="43"/>
      <c r="KTJ182" s="44"/>
      <c r="KTK182" s="42"/>
      <c r="KTL182" s="43"/>
      <c r="KTM182" s="43"/>
      <c r="KTN182" s="44"/>
      <c r="KTO182" s="42"/>
      <c r="KTP182" s="43"/>
      <c r="KTQ182" s="43"/>
      <c r="KTR182" s="44"/>
      <c r="KTS182" s="42"/>
      <c r="KTT182" s="43"/>
      <c r="KTU182" s="43"/>
      <c r="KTV182" s="44"/>
      <c r="KTW182" s="42"/>
      <c r="KTX182" s="43"/>
      <c r="KTY182" s="43"/>
      <c r="KTZ182" s="44"/>
      <c r="KUA182" s="42"/>
      <c r="KUB182" s="43"/>
      <c r="KUC182" s="43"/>
      <c r="KUD182" s="44"/>
      <c r="KUE182" s="42"/>
      <c r="KUF182" s="43"/>
      <c r="KUG182" s="43"/>
      <c r="KUH182" s="44"/>
      <c r="KUI182" s="42"/>
      <c r="KUJ182" s="43"/>
      <c r="KUK182" s="43"/>
      <c r="KUL182" s="44"/>
      <c r="KUM182" s="42"/>
      <c r="KUN182" s="43"/>
      <c r="KUO182" s="43"/>
      <c r="KUP182" s="44"/>
      <c r="KUQ182" s="42"/>
      <c r="KUR182" s="43"/>
      <c r="KUS182" s="43"/>
      <c r="KUT182" s="44"/>
      <c r="KUU182" s="42"/>
      <c r="KUV182" s="43"/>
      <c r="KUW182" s="43"/>
      <c r="KUX182" s="44"/>
      <c r="KUY182" s="42"/>
      <c r="KUZ182" s="43"/>
      <c r="KVA182" s="43"/>
      <c r="KVB182" s="44"/>
      <c r="KVC182" s="42"/>
      <c r="KVD182" s="43"/>
      <c r="KVE182" s="43"/>
      <c r="KVF182" s="44"/>
      <c r="KVG182" s="42"/>
      <c r="KVH182" s="43"/>
      <c r="KVI182" s="43"/>
      <c r="KVJ182" s="44"/>
      <c r="KVK182" s="42"/>
      <c r="KVL182" s="43"/>
      <c r="KVM182" s="43"/>
      <c r="KVN182" s="44"/>
      <c r="KVO182" s="42"/>
      <c r="KVP182" s="43"/>
      <c r="KVQ182" s="43"/>
      <c r="KVR182" s="44"/>
      <c r="KVS182" s="42"/>
      <c r="KVT182" s="43"/>
      <c r="KVU182" s="43"/>
      <c r="KVV182" s="44"/>
      <c r="KVW182" s="42"/>
      <c r="KVX182" s="43"/>
      <c r="KVY182" s="43"/>
      <c r="KVZ182" s="44"/>
      <c r="KWA182" s="42"/>
      <c r="KWB182" s="43"/>
      <c r="KWC182" s="43"/>
      <c r="KWD182" s="44"/>
      <c r="KWE182" s="42"/>
      <c r="KWF182" s="43"/>
      <c r="KWG182" s="43"/>
      <c r="KWH182" s="44"/>
      <c r="KWI182" s="42"/>
      <c r="KWJ182" s="43"/>
      <c r="KWK182" s="43"/>
      <c r="KWL182" s="44"/>
      <c r="KWM182" s="42"/>
      <c r="KWN182" s="43"/>
      <c r="KWO182" s="43"/>
      <c r="KWP182" s="44"/>
      <c r="KWQ182" s="42"/>
      <c r="KWR182" s="43"/>
      <c r="KWS182" s="43"/>
      <c r="KWT182" s="44"/>
      <c r="KWU182" s="42"/>
      <c r="KWV182" s="43"/>
      <c r="KWW182" s="43"/>
      <c r="KWX182" s="44"/>
      <c r="KWY182" s="42"/>
      <c r="KWZ182" s="43"/>
      <c r="KXA182" s="43"/>
      <c r="KXB182" s="44"/>
      <c r="KXC182" s="42"/>
      <c r="KXD182" s="43"/>
      <c r="KXE182" s="43"/>
      <c r="KXF182" s="44"/>
      <c r="KXG182" s="42"/>
      <c r="KXH182" s="43"/>
      <c r="KXI182" s="43"/>
      <c r="KXJ182" s="44"/>
      <c r="KXK182" s="42"/>
      <c r="KXL182" s="43"/>
      <c r="KXM182" s="43"/>
      <c r="KXN182" s="44"/>
      <c r="KXO182" s="42"/>
      <c r="KXP182" s="43"/>
      <c r="KXQ182" s="43"/>
      <c r="KXR182" s="44"/>
      <c r="KXS182" s="42"/>
      <c r="KXT182" s="43"/>
      <c r="KXU182" s="43"/>
      <c r="KXV182" s="44"/>
      <c r="KXW182" s="42"/>
      <c r="KXX182" s="43"/>
      <c r="KXY182" s="43"/>
      <c r="KXZ182" s="44"/>
      <c r="KYA182" s="42"/>
      <c r="KYB182" s="43"/>
      <c r="KYC182" s="43"/>
      <c r="KYD182" s="44"/>
      <c r="KYE182" s="42"/>
      <c r="KYF182" s="43"/>
      <c r="KYG182" s="43"/>
      <c r="KYH182" s="44"/>
      <c r="KYI182" s="42"/>
      <c r="KYJ182" s="43"/>
      <c r="KYK182" s="43"/>
      <c r="KYL182" s="44"/>
      <c r="KYM182" s="42"/>
      <c r="KYN182" s="43"/>
      <c r="KYO182" s="43"/>
      <c r="KYP182" s="44"/>
      <c r="KYQ182" s="42"/>
      <c r="KYR182" s="43"/>
      <c r="KYS182" s="43"/>
      <c r="KYT182" s="44"/>
      <c r="KYU182" s="42"/>
      <c r="KYV182" s="43"/>
      <c r="KYW182" s="43"/>
      <c r="KYX182" s="44"/>
      <c r="KYY182" s="42"/>
      <c r="KYZ182" s="43"/>
      <c r="KZA182" s="43"/>
      <c r="KZB182" s="44"/>
      <c r="KZC182" s="42"/>
      <c r="KZD182" s="43"/>
      <c r="KZE182" s="43"/>
      <c r="KZF182" s="44"/>
      <c r="KZG182" s="42"/>
      <c r="KZH182" s="43"/>
      <c r="KZI182" s="43"/>
      <c r="KZJ182" s="44"/>
      <c r="KZK182" s="42"/>
      <c r="KZL182" s="43"/>
      <c r="KZM182" s="43"/>
      <c r="KZN182" s="44"/>
      <c r="KZO182" s="42"/>
      <c r="KZP182" s="43"/>
      <c r="KZQ182" s="43"/>
      <c r="KZR182" s="44"/>
      <c r="KZS182" s="42"/>
      <c r="KZT182" s="43"/>
      <c r="KZU182" s="43"/>
      <c r="KZV182" s="44"/>
      <c r="KZW182" s="42"/>
      <c r="KZX182" s="43"/>
      <c r="KZY182" s="43"/>
      <c r="KZZ182" s="44"/>
      <c r="LAA182" s="42"/>
      <c r="LAB182" s="43"/>
      <c r="LAC182" s="43"/>
      <c r="LAD182" s="44"/>
      <c r="LAE182" s="42"/>
      <c r="LAF182" s="43"/>
      <c r="LAG182" s="43"/>
      <c r="LAH182" s="44"/>
      <c r="LAI182" s="42"/>
      <c r="LAJ182" s="43"/>
      <c r="LAK182" s="43"/>
      <c r="LAL182" s="44"/>
      <c r="LAM182" s="42"/>
      <c r="LAN182" s="43"/>
      <c r="LAO182" s="43"/>
      <c r="LAP182" s="44"/>
      <c r="LAQ182" s="42"/>
      <c r="LAR182" s="43"/>
      <c r="LAS182" s="43"/>
      <c r="LAT182" s="44"/>
      <c r="LAU182" s="42"/>
      <c r="LAV182" s="43"/>
      <c r="LAW182" s="43"/>
      <c r="LAX182" s="44"/>
      <c r="LAY182" s="42"/>
      <c r="LAZ182" s="43"/>
      <c r="LBA182" s="43"/>
      <c r="LBB182" s="44"/>
      <c r="LBC182" s="42"/>
      <c r="LBD182" s="43"/>
      <c r="LBE182" s="43"/>
      <c r="LBF182" s="44"/>
      <c r="LBG182" s="42"/>
      <c r="LBH182" s="43"/>
      <c r="LBI182" s="43"/>
      <c r="LBJ182" s="44"/>
      <c r="LBK182" s="42"/>
      <c r="LBL182" s="43"/>
      <c r="LBM182" s="43"/>
      <c r="LBN182" s="44"/>
      <c r="LBO182" s="42"/>
      <c r="LBP182" s="43"/>
      <c r="LBQ182" s="43"/>
      <c r="LBR182" s="44"/>
      <c r="LBS182" s="42"/>
      <c r="LBT182" s="43"/>
      <c r="LBU182" s="43"/>
      <c r="LBV182" s="44"/>
      <c r="LBW182" s="42"/>
      <c r="LBX182" s="43"/>
      <c r="LBY182" s="43"/>
      <c r="LBZ182" s="44"/>
      <c r="LCA182" s="42"/>
      <c r="LCB182" s="43"/>
      <c r="LCC182" s="43"/>
      <c r="LCD182" s="44"/>
      <c r="LCE182" s="42"/>
      <c r="LCF182" s="43"/>
      <c r="LCG182" s="43"/>
      <c r="LCH182" s="44"/>
      <c r="LCI182" s="42"/>
      <c r="LCJ182" s="43"/>
      <c r="LCK182" s="43"/>
      <c r="LCL182" s="44"/>
      <c r="LCM182" s="42"/>
      <c r="LCN182" s="43"/>
      <c r="LCO182" s="43"/>
      <c r="LCP182" s="44"/>
      <c r="LCQ182" s="42"/>
      <c r="LCR182" s="43"/>
      <c r="LCS182" s="43"/>
      <c r="LCT182" s="44"/>
      <c r="LCU182" s="42"/>
      <c r="LCV182" s="43"/>
      <c r="LCW182" s="43"/>
      <c r="LCX182" s="44"/>
      <c r="LCY182" s="42"/>
      <c r="LCZ182" s="43"/>
      <c r="LDA182" s="43"/>
      <c r="LDB182" s="44"/>
      <c r="LDC182" s="42"/>
      <c r="LDD182" s="43"/>
      <c r="LDE182" s="43"/>
      <c r="LDF182" s="44"/>
      <c r="LDG182" s="42"/>
      <c r="LDH182" s="43"/>
      <c r="LDI182" s="43"/>
      <c r="LDJ182" s="44"/>
      <c r="LDK182" s="42"/>
      <c r="LDL182" s="43"/>
      <c r="LDM182" s="43"/>
      <c r="LDN182" s="44"/>
      <c r="LDO182" s="42"/>
      <c r="LDP182" s="43"/>
      <c r="LDQ182" s="43"/>
      <c r="LDR182" s="44"/>
      <c r="LDS182" s="42"/>
      <c r="LDT182" s="43"/>
      <c r="LDU182" s="43"/>
      <c r="LDV182" s="44"/>
      <c r="LDW182" s="42"/>
      <c r="LDX182" s="43"/>
      <c r="LDY182" s="43"/>
      <c r="LDZ182" s="44"/>
      <c r="LEA182" s="42"/>
      <c r="LEB182" s="43"/>
      <c r="LEC182" s="43"/>
      <c r="LED182" s="44"/>
      <c r="LEE182" s="42"/>
      <c r="LEF182" s="43"/>
      <c r="LEG182" s="43"/>
      <c r="LEH182" s="44"/>
      <c r="LEI182" s="42"/>
      <c r="LEJ182" s="43"/>
      <c r="LEK182" s="43"/>
      <c r="LEL182" s="44"/>
      <c r="LEM182" s="42"/>
      <c r="LEN182" s="43"/>
      <c r="LEO182" s="43"/>
      <c r="LEP182" s="44"/>
      <c r="LEQ182" s="42"/>
      <c r="LER182" s="43"/>
      <c r="LES182" s="43"/>
      <c r="LET182" s="44"/>
      <c r="LEU182" s="42"/>
      <c r="LEV182" s="43"/>
      <c r="LEW182" s="43"/>
      <c r="LEX182" s="44"/>
      <c r="LEY182" s="42"/>
      <c r="LEZ182" s="43"/>
      <c r="LFA182" s="43"/>
      <c r="LFB182" s="44"/>
      <c r="LFC182" s="42"/>
      <c r="LFD182" s="43"/>
      <c r="LFE182" s="43"/>
      <c r="LFF182" s="44"/>
      <c r="LFG182" s="42"/>
      <c r="LFH182" s="43"/>
      <c r="LFI182" s="43"/>
      <c r="LFJ182" s="44"/>
      <c r="LFK182" s="42"/>
      <c r="LFL182" s="43"/>
      <c r="LFM182" s="43"/>
      <c r="LFN182" s="44"/>
      <c r="LFO182" s="42"/>
      <c r="LFP182" s="43"/>
      <c r="LFQ182" s="43"/>
      <c r="LFR182" s="44"/>
      <c r="LFS182" s="42"/>
      <c r="LFT182" s="43"/>
      <c r="LFU182" s="43"/>
      <c r="LFV182" s="44"/>
      <c r="LFW182" s="42"/>
      <c r="LFX182" s="43"/>
      <c r="LFY182" s="43"/>
      <c r="LFZ182" s="44"/>
      <c r="LGA182" s="42"/>
      <c r="LGB182" s="43"/>
      <c r="LGC182" s="43"/>
      <c r="LGD182" s="44"/>
      <c r="LGE182" s="42"/>
      <c r="LGF182" s="43"/>
      <c r="LGG182" s="43"/>
      <c r="LGH182" s="44"/>
      <c r="LGI182" s="42"/>
      <c r="LGJ182" s="43"/>
      <c r="LGK182" s="43"/>
      <c r="LGL182" s="44"/>
      <c r="LGM182" s="42"/>
      <c r="LGN182" s="43"/>
      <c r="LGO182" s="43"/>
      <c r="LGP182" s="44"/>
      <c r="LGQ182" s="42"/>
      <c r="LGR182" s="43"/>
      <c r="LGS182" s="43"/>
      <c r="LGT182" s="44"/>
      <c r="LGU182" s="42"/>
      <c r="LGV182" s="43"/>
      <c r="LGW182" s="43"/>
      <c r="LGX182" s="44"/>
      <c r="LGY182" s="42"/>
      <c r="LGZ182" s="43"/>
      <c r="LHA182" s="43"/>
      <c r="LHB182" s="44"/>
      <c r="LHC182" s="42"/>
      <c r="LHD182" s="43"/>
      <c r="LHE182" s="43"/>
      <c r="LHF182" s="44"/>
      <c r="LHG182" s="42"/>
      <c r="LHH182" s="43"/>
      <c r="LHI182" s="43"/>
      <c r="LHJ182" s="44"/>
      <c r="LHK182" s="42"/>
      <c r="LHL182" s="43"/>
      <c r="LHM182" s="43"/>
      <c r="LHN182" s="44"/>
      <c r="LHO182" s="42"/>
      <c r="LHP182" s="43"/>
      <c r="LHQ182" s="43"/>
      <c r="LHR182" s="44"/>
      <c r="LHS182" s="42"/>
      <c r="LHT182" s="43"/>
      <c r="LHU182" s="43"/>
      <c r="LHV182" s="44"/>
      <c r="LHW182" s="42"/>
      <c r="LHX182" s="43"/>
      <c r="LHY182" s="43"/>
      <c r="LHZ182" s="44"/>
      <c r="LIA182" s="42"/>
      <c r="LIB182" s="43"/>
      <c r="LIC182" s="43"/>
      <c r="LID182" s="44"/>
      <c r="LIE182" s="42"/>
      <c r="LIF182" s="43"/>
      <c r="LIG182" s="43"/>
      <c r="LIH182" s="44"/>
      <c r="LII182" s="42"/>
      <c r="LIJ182" s="43"/>
      <c r="LIK182" s="43"/>
      <c r="LIL182" s="44"/>
      <c r="LIM182" s="42"/>
      <c r="LIN182" s="43"/>
      <c r="LIO182" s="43"/>
      <c r="LIP182" s="44"/>
      <c r="LIQ182" s="42"/>
      <c r="LIR182" s="43"/>
      <c r="LIS182" s="43"/>
      <c r="LIT182" s="44"/>
      <c r="LIU182" s="42"/>
      <c r="LIV182" s="43"/>
      <c r="LIW182" s="43"/>
      <c r="LIX182" s="44"/>
      <c r="LIY182" s="42"/>
      <c r="LIZ182" s="43"/>
      <c r="LJA182" s="43"/>
      <c r="LJB182" s="44"/>
      <c r="LJC182" s="42"/>
      <c r="LJD182" s="43"/>
      <c r="LJE182" s="43"/>
      <c r="LJF182" s="44"/>
      <c r="LJG182" s="42"/>
      <c r="LJH182" s="43"/>
      <c r="LJI182" s="43"/>
      <c r="LJJ182" s="44"/>
      <c r="LJK182" s="42"/>
      <c r="LJL182" s="43"/>
      <c r="LJM182" s="43"/>
      <c r="LJN182" s="44"/>
      <c r="LJO182" s="42"/>
      <c r="LJP182" s="43"/>
      <c r="LJQ182" s="43"/>
      <c r="LJR182" s="44"/>
      <c r="LJS182" s="42"/>
      <c r="LJT182" s="43"/>
      <c r="LJU182" s="43"/>
      <c r="LJV182" s="44"/>
      <c r="LJW182" s="42"/>
      <c r="LJX182" s="43"/>
      <c r="LJY182" s="43"/>
      <c r="LJZ182" s="44"/>
      <c r="LKA182" s="42"/>
      <c r="LKB182" s="43"/>
      <c r="LKC182" s="43"/>
      <c r="LKD182" s="44"/>
      <c r="LKE182" s="42"/>
      <c r="LKF182" s="43"/>
      <c r="LKG182" s="43"/>
      <c r="LKH182" s="44"/>
      <c r="LKI182" s="42"/>
      <c r="LKJ182" s="43"/>
      <c r="LKK182" s="43"/>
      <c r="LKL182" s="44"/>
      <c r="LKM182" s="42"/>
      <c r="LKN182" s="43"/>
      <c r="LKO182" s="43"/>
      <c r="LKP182" s="44"/>
      <c r="LKQ182" s="42"/>
      <c r="LKR182" s="43"/>
      <c r="LKS182" s="43"/>
      <c r="LKT182" s="44"/>
      <c r="LKU182" s="42"/>
      <c r="LKV182" s="43"/>
      <c r="LKW182" s="43"/>
      <c r="LKX182" s="44"/>
      <c r="LKY182" s="42"/>
      <c r="LKZ182" s="43"/>
      <c r="LLA182" s="43"/>
      <c r="LLB182" s="44"/>
      <c r="LLC182" s="42"/>
      <c r="LLD182" s="43"/>
      <c r="LLE182" s="43"/>
      <c r="LLF182" s="44"/>
      <c r="LLG182" s="42"/>
      <c r="LLH182" s="43"/>
      <c r="LLI182" s="43"/>
      <c r="LLJ182" s="44"/>
      <c r="LLK182" s="42"/>
      <c r="LLL182" s="43"/>
      <c r="LLM182" s="43"/>
      <c r="LLN182" s="44"/>
      <c r="LLO182" s="42"/>
      <c r="LLP182" s="43"/>
      <c r="LLQ182" s="43"/>
      <c r="LLR182" s="44"/>
      <c r="LLS182" s="42"/>
      <c r="LLT182" s="43"/>
      <c r="LLU182" s="43"/>
      <c r="LLV182" s="44"/>
      <c r="LLW182" s="42"/>
      <c r="LLX182" s="43"/>
      <c r="LLY182" s="43"/>
      <c r="LLZ182" s="44"/>
      <c r="LMA182" s="42"/>
      <c r="LMB182" s="43"/>
      <c r="LMC182" s="43"/>
      <c r="LMD182" s="44"/>
      <c r="LME182" s="42"/>
      <c r="LMF182" s="43"/>
      <c r="LMG182" s="43"/>
      <c r="LMH182" s="44"/>
      <c r="LMI182" s="42"/>
      <c r="LMJ182" s="43"/>
      <c r="LMK182" s="43"/>
      <c r="LML182" s="44"/>
      <c r="LMM182" s="42"/>
      <c r="LMN182" s="43"/>
      <c r="LMO182" s="43"/>
      <c r="LMP182" s="44"/>
      <c r="LMQ182" s="42"/>
      <c r="LMR182" s="43"/>
      <c r="LMS182" s="43"/>
      <c r="LMT182" s="44"/>
      <c r="LMU182" s="42"/>
      <c r="LMV182" s="43"/>
      <c r="LMW182" s="43"/>
      <c r="LMX182" s="44"/>
      <c r="LMY182" s="42"/>
      <c r="LMZ182" s="43"/>
      <c r="LNA182" s="43"/>
      <c r="LNB182" s="44"/>
      <c r="LNC182" s="42"/>
      <c r="LND182" s="43"/>
      <c r="LNE182" s="43"/>
      <c r="LNF182" s="44"/>
      <c r="LNG182" s="42"/>
      <c r="LNH182" s="43"/>
      <c r="LNI182" s="43"/>
      <c r="LNJ182" s="44"/>
      <c r="LNK182" s="42"/>
      <c r="LNL182" s="43"/>
      <c r="LNM182" s="43"/>
      <c r="LNN182" s="44"/>
      <c r="LNO182" s="42"/>
      <c r="LNP182" s="43"/>
      <c r="LNQ182" s="43"/>
      <c r="LNR182" s="44"/>
      <c r="LNS182" s="42"/>
      <c r="LNT182" s="43"/>
      <c r="LNU182" s="43"/>
      <c r="LNV182" s="44"/>
      <c r="LNW182" s="42"/>
      <c r="LNX182" s="43"/>
      <c r="LNY182" s="43"/>
      <c r="LNZ182" s="44"/>
      <c r="LOA182" s="42"/>
      <c r="LOB182" s="43"/>
      <c r="LOC182" s="43"/>
      <c r="LOD182" s="44"/>
      <c r="LOE182" s="42"/>
      <c r="LOF182" s="43"/>
      <c r="LOG182" s="43"/>
      <c r="LOH182" s="44"/>
      <c r="LOI182" s="42"/>
      <c r="LOJ182" s="43"/>
      <c r="LOK182" s="43"/>
      <c r="LOL182" s="44"/>
      <c r="LOM182" s="42"/>
      <c r="LON182" s="43"/>
      <c r="LOO182" s="43"/>
      <c r="LOP182" s="44"/>
      <c r="LOQ182" s="42"/>
      <c r="LOR182" s="43"/>
      <c r="LOS182" s="43"/>
      <c r="LOT182" s="44"/>
      <c r="LOU182" s="42"/>
      <c r="LOV182" s="43"/>
      <c r="LOW182" s="43"/>
      <c r="LOX182" s="44"/>
      <c r="LOY182" s="42"/>
      <c r="LOZ182" s="43"/>
      <c r="LPA182" s="43"/>
      <c r="LPB182" s="44"/>
      <c r="LPC182" s="42"/>
      <c r="LPD182" s="43"/>
      <c r="LPE182" s="43"/>
      <c r="LPF182" s="44"/>
      <c r="LPG182" s="42"/>
      <c r="LPH182" s="43"/>
      <c r="LPI182" s="43"/>
      <c r="LPJ182" s="44"/>
      <c r="LPK182" s="42"/>
      <c r="LPL182" s="43"/>
      <c r="LPM182" s="43"/>
      <c r="LPN182" s="44"/>
      <c r="LPO182" s="42"/>
      <c r="LPP182" s="43"/>
      <c r="LPQ182" s="43"/>
      <c r="LPR182" s="44"/>
      <c r="LPS182" s="42"/>
      <c r="LPT182" s="43"/>
      <c r="LPU182" s="43"/>
      <c r="LPV182" s="44"/>
      <c r="LPW182" s="42"/>
      <c r="LPX182" s="43"/>
      <c r="LPY182" s="43"/>
      <c r="LPZ182" s="44"/>
      <c r="LQA182" s="42"/>
      <c r="LQB182" s="43"/>
      <c r="LQC182" s="43"/>
      <c r="LQD182" s="44"/>
      <c r="LQE182" s="42"/>
      <c r="LQF182" s="43"/>
      <c r="LQG182" s="43"/>
      <c r="LQH182" s="44"/>
      <c r="LQI182" s="42"/>
      <c r="LQJ182" s="43"/>
      <c r="LQK182" s="43"/>
      <c r="LQL182" s="44"/>
      <c r="LQM182" s="42"/>
      <c r="LQN182" s="43"/>
      <c r="LQO182" s="43"/>
      <c r="LQP182" s="44"/>
      <c r="LQQ182" s="42"/>
      <c r="LQR182" s="43"/>
      <c r="LQS182" s="43"/>
      <c r="LQT182" s="44"/>
      <c r="LQU182" s="42"/>
      <c r="LQV182" s="43"/>
      <c r="LQW182" s="43"/>
      <c r="LQX182" s="44"/>
      <c r="LQY182" s="42"/>
      <c r="LQZ182" s="43"/>
      <c r="LRA182" s="43"/>
      <c r="LRB182" s="44"/>
      <c r="LRC182" s="42"/>
      <c r="LRD182" s="43"/>
      <c r="LRE182" s="43"/>
      <c r="LRF182" s="44"/>
      <c r="LRG182" s="42"/>
      <c r="LRH182" s="43"/>
      <c r="LRI182" s="43"/>
      <c r="LRJ182" s="44"/>
      <c r="LRK182" s="42"/>
      <c r="LRL182" s="43"/>
      <c r="LRM182" s="43"/>
      <c r="LRN182" s="44"/>
      <c r="LRO182" s="42"/>
      <c r="LRP182" s="43"/>
      <c r="LRQ182" s="43"/>
      <c r="LRR182" s="44"/>
      <c r="LRS182" s="42"/>
      <c r="LRT182" s="43"/>
      <c r="LRU182" s="43"/>
      <c r="LRV182" s="44"/>
      <c r="LRW182" s="42"/>
      <c r="LRX182" s="43"/>
      <c r="LRY182" s="43"/>
      <c r="LRZ182" s="44"/>
      <c r="LSA182" s="42"/>
      <c r="LSB182" s="43"/>
      <c r="LSC182" s="43"/>
      <c r="LSD182" s="44"/>
      <c r="LSE182" s="42"/>
      <c r="LSF182" s="43"/>
      <c r="LSG182" s="43"/>
      <c r="LSH182" s="44"/>
      <c r="LSI182" s="42"/>
      <c r="LSJ182" s="43"/>
      <c r="LSK182" s="43"/>
      <c r="LSL182" s="44"/>
      <c r="LSM182" s="42"/>
      <c r="LSN182" s="43"/>
      <c r="LSO182" s="43"/>
      <c r="LSP182" s="44"/>
      <c r="LSQ182" s="42"/>
      <c r="LSR182" s="43"/>
      <c r="LSS182" s="43"/>
      <c r="LST182" s="44"/>
      <c r="LSU182" s="42"/>
      <c r="LSV182" s="43"/>
      <c r="LSW182" s="43"/>
      <c r="LSX182" s="44"/>
      <c r="LSY182" s="42"/>
      <c r="LSZ182" s="43"/>
      <c r="LTA182" s="43"/>
      <c r="LTB182" s="44"/>
      <c r="LTC182" s="42"/>
      <c r="LTD182" s="43"/>
      <c r="LTE182" s="43"/>
      <c r="LTF182" s="44"/>
      <c r="LTG182" s="42"/>
      <c r="LTH182" s="43"/>
      <c r="LTI182" s="43"/>
      <c r="LTJ182" s="44"/>
      <c r="LTK182" s="42"/>
      <c r="LTL182" s="43"/>
      <c r="LTM182" s="43"/>
      <c r="LTN182" s="44"/>
      <c r="LTO182" s="42"/>
      <c r="LTP182" s="43"/>
      <c r="LTQ182" s="43"/>
      <c r="LTR182" s="44"/>
      <c r="LTS182" s="42"/>
      <c r="LTT182" s="43"/>
      <c r="LTU182" s="43"/>
      <c r="LTV182" s="44"/>
      <c r="LTW182" s="42"/>
      <c r="LTX182" s="43"/>
      <c r="LTY182" s="43"/>
      <c r="LTZ182" s="44"/>
      <c r="LUA182" s="42"/>
      <c r="LUB182" s="43"/>
      <c r="LUC182" s="43"/>
      <c r="LUD182" s="44"/>
      <c r="LUE182" s="42"/>
      <c r="LUF182" s="43"/>
      <c r="LUG182" s="43"/>
      <c r="LUH182" s="44"/>
      <c r="LUI182" s="42"/>
      <c r="LUJ182" s="43"/>
      <c r="LUK182" s="43"/>
      <c r="LUL182" s="44"/>
      <c r="LUM182" s="42"/>
      <c r="LUN182" s="43"/>
      <c r="LUO182" s="43"/>
      <c r="LUP182" s="44"/>
      <c r="LUQ182" s="42"/>
      <c r="LUR182" s="43"/>
      <c r="LUS182" s="43"/>
      <c r="LUT182" s="44"/>
      <c r="LUU182" s="42"/>
      <c r="LUV182" s="43"/>
      <c r="LUW182" s="43"/>
      <c r="LUX182" s="44"/>
      <c r="LUY182" s="42"/>
      <c r="LUZ182" s="43"/>
      <c r="LVA182" s="43"/>
      <c r="LVB182" s="44"/>
      <c r="LVC182" s="42"/>
      <c r="LVD182" s="43"/>
      <c r="LVE182" s="43"/>
      <c r="LVF182" s="44"/>
      <c r="LVG182" s="42"/>
      <c r="LVH182" s="43"/>
      <c r="LVI182" s="43"/>
      <c r="LVJ182" s="44"/>
      <c r="LVK182" s="42"/>
      <c r="LVL182" s="43"/>
      <c r="LVM182" s="43"/>
      <c r="LVN182" s="44"/>
      <c r="LVO182" s="42"/>
      <c r="LVP182" s="43"/>
      <c r="LVQ182" s="43"/>
      <c r="LVR182" s="44"/>
      <c r="LVS182" s="42"/>
      <c r="LVT182" s="43"/>
      <c r="LVU182" s="43"/>
      <c r="LVV182" s="44"/>
      <c r="LVW182" s="42"/>
      <c r="LVX182" s="43"/>
      <c r="LVY182" s="43"/>
      <c r="LVZ182" s="44"/>
      <c r="LWA182" s="42"/>
      <c r="LWB182" s="43"/>
      <c r="LWC182" s="43"/>
      <c r="LWD182" s="44"/>
      <c r="LWE182" s="42"/>
      <c r="LWF182" s="43"/>
      <c r="LWG182" s="43"/>
      <c r="LWH182" s="44"/>
      <c r="LWI182" s="42"/>
      <c r="LWJ182" s="43"/>
      <c r="LWK182" s="43"/>
      <c r="LWL182" s="44"/>
      <c r="LWM182" s="42"/>
      <c r="LWN182" s="43"/>
      <c r="LWO182" s="43"/>
      <c r="LWP182" s="44"/>
      <c r="LWQ182" s="42"/>
      <c r="LWR182" s="43"/>
      <c r="LWS182" s="43"/>
      <c r="LWT182" s="44"/>
      <c r="LWU182" s="42"/>
      <c r="LWV182" s="43"/>
      <c r="LWW182" s="43"/>
      <c r="LWX182" s="44"/>
      <c r="LWY182" s="42"/>
      <c r="LWZ182" s="43"/>
      <c r="LXA182" s="43"/>
      <c r="LXB182" s="44"/>
      <c r="LXC182" s="42"/>
      <c r="LXD182" s="43"/>
      <c r="LXE182" s="43"/>
      <c r="LXF182" s="44"/>
      <c r="LXG182" s="42"/>
      <c r="LXH182" s="43"/>
      <c r="LXI182" s="43"/>
      <c r="LXJ182" s="44"/>
      <c r="LXK182" s="42"/>
      <c r="LXL182" s="43"/>
      <c r="LXM182" s="43"/>
      <c r="LXN182" s="44"/>
      <c r="LXO182" s="42"/>
      <c r="LXP182" s="43"/>
      <c r="LXQ182" s="43"/>
      <c r="LXR182" s="44"/>
      <c r="LXS182" s="42"/>
      <c r="LXT182" s="43"/>
      <c r="LXU182" s="43"/>
      <c r="LXV182" s="44"/>
      <c r="LXW182" s="42"/>
      <c r="LXX182" s="43"/>
      <c r="LXY182" s="43"/>
      <c r="LXZ182" s="44"/>
      <c r="LYA182" s="42"/>
      <c r="LYB182" s="43"/>
      <c r="LYC182" s="43"/>
      <c r="LYD182" s="44"/>
      <c r="LYE182" s="42"/>
      <c r="LYF182" s="43"/>
      <c r="LYG182" s="43"/>
      <c r="LYH182" s="44"/>
      <c r="LYI182" s="42"/>
      <c r="LYJ182" s="43"/>
      <c r="LYK182" s="43"/>
      <c r="LYL182" s="44"/>
      <c r="LYM182" s="42"/>
      <c r="LYN182" s="43"/>
      <c r="LYO182" s="43"/>
      <c r="LYP182" s="44"/>
      <c r="LYQ182" s="42"/>
      <c r="LYR182" s="43"/>
      <c r="LYS182" s="43"/>
      <c r="LYT182" s="44"/>
      <c r="LYU182" s="42"/>
      <c r="LYV182" s="43"/>
      <c r="LYW182" s="43"/>
      <c r="LYX182" s="44"/>
      <c r="LYY182" s="42"/>
      <c r="LYZ182" s="43"/>
      <c r="LZA182" s="43"/>
      <c r="LZB182" s="44"/>
      <c r="LZC182" s="42"/>
      <c r="LZD182" s="43"/>
      <c r="LZE182" s="43"/>
      <c r="LZF182" s="44"/>
      <c r="LZG182" s="42"/>
      <c r="LZH182" s="43"/>
      <c r="LZI182" s="43"/>
      <c r="LZJ182" s="44"/>
      <c r="LZK182" s="42"/>
      <c r="LZL182" s="43"/>
      <c r="LZM182" s="43"/>
      <c r="LZN182" s="44"/>
      <c r="LZO182" s="42"/>
      <c r="LZP182" s="43"/>
      <c r="LZQ182" s="43"/>
      <c r="LZR182" s="44"/>
      <c r="LZS182" s="42"/>
      <c r="LZT182" s="43"/>
      <c r="LZU182" s="43"/>
      <c r="LZV182" s="44"/>
      <c r="LZW182" s="42"/>
      <c r="LZX182" s="43"/>
      <c r="LZY182" s="43"/>
      <c r="LZZ182" s="44"/>
      <c r="MAA182" s="42"/>
      <c r="MAB182" s="43"/>
      <c r="MAC182" s="43"/>
      <c r="MAD182" s="44"/>
      <c r="MAE182" s="42"/>
      <c r="MAF182" s="43"/>
      <c r="MAG182" s="43"/>
      <c r="MAH182" s="44"/>
      <c r="MAI182" s="42"/>
      <c r="MAJ182" s="43"/>
      <c r="MAK182" s="43"/>
      <c r="MAL182" s="44"/>
      <c r="MAM182" s="42"/>
      <c r="MAN182" s="43"/>
      <c r="MAO182" s="43"/>
      <c r="MAP182" s="44"/>
      <c r="MAQ182" s="42"/>
      <c r="MAR182" s="43"/>
      <c r="MAS182" s="43"/>
      <c r="MAT182" s="44"/>
      <c r="MAU182" s="42"/>
      <c r="MAV182" s="43"/>
      <c r="MAW182" s="43"/>
      <c r="MAX182" s="44"/>
      <c r="MAY182" s="42"/>
      <c r="MAZ182" s="43"/>
      <c r="MBA182" s="43"/>
      <c r="MBB182" s="44"/>
      <c r="MBC182" s="42"/>
      <c r="MBD182" s="43"/>
      <c r="MBE182" s="43"/>
      <c r="MBF182" s="44"/>
      <c r="MBG182" s="42"/>
      <c r="MBH182" s="43"/>
      <c r="MBI182" s="43"/>
      <c r="MBJ182" s="44"/>
      <c r="MBK182" s="42"/>
      <c r="MBL182" s="43"/>
      <c r="MBM182" s="43"/>
      <c r="MBN182" s="44"/>
      <c r="MBO182" s="42"/>
      <c r="MBP182" s="43"/>
      <c r="MBQ182" s="43"/>
      <c r="MBR182" s="44"/>
      <c r="MBS182" s="42"/>
      <c r="MBT182" s="43"/>
      <c r="MBU182" s="43"/>
      <c r="MBV182" s="44"/>
      <c r="MBW182" s="42"/>
      <c r="MBX182" s="43"/>
      <c r="MBY182" s="43"/>
      <c r="MBZ182" s="44"/>
      <c r="MCA182" s="42"/>
      <c r="MCB182" s="43"/>
      <c r="MCC182" s="43"/>
      <c r="MCD182" s="44"/>
      <c r="MCE182" s="42"/>
      <c r="MCF182" s="43"/>
      <c r="MCG182" s="43"/>
      <c r="MCH182" s="44"/>
      <c r="MCI182" s="42"/>
      <c r="MCJ182" s="43"/>
      <c r="MCK182" s="43"/>
      <c r="MCL182" s="44"/>
      <c r="MCM182" s="42"/>
      <c r="MCN182" s="43"/>
      <c r="MCO182" s="43"/>
      <c r="MCP182" s="44"/>
      <c r="MCQ182" s="42"/>
      <c r="MCR182" s="43"/>
      <c r="MCS182" s="43"/>
      <c r="MCT182" s="44"/>
      <c r="MCU182" s="42"/>
      <c r="MCV182" s="43"/>
      <c r="MCW182" s="43"/>
      <c r="MCX182" s="44"/>
      <c r="MCY182" s="42"/>
      <c r="MCZ182" s="43"/>
      <c r="MDA182" s="43"/>
      <c r="MDB182" s="44"/>
      <c r="MDC182" s="42"/>
      <c r="MDD182" s="43"/>
      <c r="MDE182" s="43"/>
      <c r="MDF182" s="44"/>
      <c r="MDG182" s="42"/>
      <c r="MDH182" s="43"/>
      <c r="MDI182" s="43"/>
      <c r="MDJ182" s="44"/>
      <c r="MDK182" s="42"/>
      <c r="MDL182" s="43"/>
      <c r="MDM182" s="43"/>
      <c r="MDN182" s="44"/>
      <c r="MDO182" s="42"/>
      <c r="MDP182" s="43"/>
      <c r="MDQ182" s="43"/>
      <c r="MDR182" s="44"/>
      <c r="MDS182" s="42"/>
      <c r="MDT182" s="43"/>
      <c r="MDU182" s="43"/>
      <c r="MDV182" s="44"/>
      <c r="MDW182" s="42"/>
      <c r="MDX182" s="43"/>
      <c r="MDY182" s="43"/>
      <c r="MDZ182" s="44"/>
      <c r="MEA182" s="42"/>
      <c r="MEB182" s="43"/>
      <c r="MEC182" s="43"/>
      <c r="MED182" s="44"/>
      <c r="MEE182" s="42"/>
      <c r="MEF182" s="43"/>
      <c r="MEG182" s="43"/>
      <c r="MEH182" s="44"/>
      <c r="MEI182" s="42"/>
      <c r="MEJ182" s="43"/>
      <c r="MEK182" s="43"/>
      <c r="MEL182" s="44"/>
      <c r="MEM182" s="42"/>
      <c r="MEN182" s="43"/>
      <c r="MEO182" s="43"/>
      <c r="MEP182" s="44"/>
      <c r="MEQ182" s="42"/>
      <c r="MER182" s="43"/>
      <c r="MES182" s="43"/>
      <c r="MET182" s="44"/>
      <c r="MEU182" s="42"/>
      <c r="MEV182" s="43"/>
      <c r="MEW182" s="43"/>
      <c r="MEX182" s="44"/>
      <c r="MEY182" s="42"/>
      <c r="MEZ182" s="43"/>
      <c r="MFA182" s="43"/>
      <c r="MFB182" s="44"/>
      <c r="MFC182" s="42"/>
      <c r="MFD182" s="43"/>
      <c r="MFE182" s="43"/>
      <c r="MFF182" s="44"/>
      <c r="MFG182" s="42"/>
      <c r="MFH182" s="43"/>
      <c r="MFI182" s="43"/>
      <c r="MFJ182" s="44"/>
      <c r="MFK182" s="42"/>
      <c r="MFL182" s="43"/>
      <c r="MFM182" s="43"/>
      <c r="MFN182" s="44"/>
      <c r="MFO182" s="42"/>
      <c r="MFP182" s="43"/>
      <c r="MFQ182" s="43"/>
      <c r="MFR182" s="44"/>
      <c r="MFS182" s="42"/>
      <c r="MFT182" s="43"/>
      <c r="MFU182" s="43"/>
      <c r="MFV182" s="44"/>
      <c r="MFW182" s="42"/>
      <c r="MFX182" s="43"/>
      <c r="MFY182" s="43"/>
      <c r="MFZ182" s="44"/>
      <c r="MGA182" s="42"/>
      <c r="MGB182" s="43"/>
      <c r="MGC182" s="43"/>
      <c r="MGD182" s="44"/>
      <c r="MGE182" s="42"/>
      <c r="MGF182" s="43"/>
      <c r="MGG182" s="43"/>
      <c r="MGH182" s="44"/>
      <c r="MGI182" s="42"/>
      <c r="MGJ182" s="43"/>
      <c r="MGK182" s="43"/>
      <c r="MGL182" s="44"/>
      <c r="MGM182" s="42"/>
      <c r="MGN182" s="43"/>
      <c r="MGO182" s="43"/>
      <c r="MGP182" s="44"/>
      <c r="MGQ182" s="42"/>
      <c r="MGR182" s="43"/>
      <c r="MGS182" s="43"/>
      <c r="MGT182" s="44"/>
      <c r="MGU182" s="42"/>
      <c r="MGV182" s="43"/>
      <c r="MGW182" s="43"/>
      <c r="MGX182" s="44"/>
      <c r="MGY182" s="42"/>
      <c r="MGZ182" s="43"/>
      <c r="MHA182" s="43"/>
      <c r="MHB182" s="44"/>
      <c r="MHC182" s="42"/>
      <c r="MHD182" s="43"/>
      <c r="MHE182" s="43"/>
      <c r="MHF182" s="44"/>
      <c r="MHG182" s="42"/>
      <c r="MHH182" s="43"/>
      <c r="MHI182" s="43"/>
      <c r="MHJ182" s="44"/>
      <c r="MHK182" s="42"/>
      <c r="MHL182" s="43"/>
      <c r="MHM182" s="43"/>
      <c r="MHN182" s="44"/>
      <c r="MHO182" s="42"/>
      <c r="MHP182" s="43"/>
      <c r="MHQ182" s="43"/>
      <c r="MHR182" s="44"/>
      <c r="MHS182" s="42"/>
      <c r="MHT182" s="43"/>
      <c r="MHU182" s="43"/>
      <c r="MHV182" s="44"/>
      <c r="MHW182" s="42"/>
      <c r="MHX182" s="43"/>
      <c r="MHY182" s="43"/>
      <c r="MHZ182" s="44"/>
      <c r="MIA182" s="42"/>
      <c r="MIB182" s="43"/>
      <c r="MIC182" s="43"/>
      <c r="MID182" s="44"/>
      <c r="MIE182" s="42"/>
      <c r="MIF182" s="43"/>
      <c r="MIG182" s="43"/>
      <c r="MIH182" s="44"/>
      <c r="MII182" s="42"/>
      <c r="MIJ182" s="43"/>
      <c r="MIK182" s="43"/>
      <c r="MIL182" s="44"/>
      <c r="MIM182" s="42"/>
      <c r="MIN182" s="43"/>
      <c r="MIO182" s="43"/>
      <c r="MIP182" s="44"/>
      <c r="MIQ182" s="42"/>
      <c r="MIR182" s="43"/>
      <c r="MIS182" s="43"/>
      <c r="MIT182" s="44"/>
      <c r="MIU182" s="42"/>
      <c r="MIV182" s="43"/>
      <c r="MIW182" s="43"/>
      <c r="MIX182" s="44"/>
      <c r="MIY182" s="42"/>
      <c r="MIZ182" s="43"/>
      <c r="MJA182" s="43"/>
      <c r="MJB182" s="44"/>
      <c r="MJC182" s="42"/>
      <c r="MJD182" s="43"/>
      <c r="MJE182" s="43"/>
      <c r="MJF182" s="44"/>
      <c r="MJG182" s="42"/>
      <c r="MJH182" s="43"/>
      <c r="MJI182" s="43"/>
      <c r="MJJ182" s="44"/>
      <c r="MJK182" s="42"/>
      <c r="MJL182" s="43"/>
      <c r="MJM182" s="43"/>
      <c r="MJN182" s="44"/>
      <c r="MJO182" s="42"/>
      <c r="MJP182" s="43"/>
      <c r="MJQ182" s="43"/>
      <c r="MJR182" s="44"/>
      <c r="MJS182" s="42"/>
      <c r="MJT182" s="43"/>
      <c r="MJU182" s="43"/>
      <c r="MJV182" s="44"/>
      <c r="MJW182" s="42"/>
      <c r="MJX182" s="43"/>
      <c r="MJY182" s="43"/>
      <c r="MJZ182" s="44"/>
      <c r="MKA182" s="42"/>
      <c r="MKB182" s="43"/>
      <c r="MKC182" s="43"/>
      <c r="MKD182" s="44"/>
      <c r="MKE182" s="42"/>
      <c r="MKF182" s="43"/>
      <c r="MKG182" s="43"/>
      <c r="MKH182" s="44"/>
      <c r="MKI182" s="42"/>
      <c r="MKJ182" s="43"/>
      <c r="MKK182" s="43"/>
      <c r="MKL182" s="44"/>
      <c r="MKM182" s="42"/>
      <c r="MKN182" s="43"/>
      <c r="MKO182" s="43"/>
      <c r="MKP182" s="44"/>
      <c r="MKQ182" s="42"/>
      <c r="MKR182" s="43"/>
      <c r="MKS182" s="43"/>
      <c r="MKT182" s="44"/>
      <c r="MKU182" s="42"/>
      <c r="MKV182" s="43"/>
      <c r="MKW182" s="43"/>
      <c r="MKX182" s="44"/>
      <c r="MKY182" s="42"/>
      <c r="MKZ182" s="43"/>
      <c r="MLA182" s="43"/>
      <c r="MLB182" s="44"/>
      <c r="MLC182" s="42"/>
      <c r="MLD182" s="43"/>
      <c r="MLE182" s="43"/>
      <c r="MLF182" s="44"/>
      <c r="MLG182" s="42"/>
      <c r="MLH182" s="43"/>
      <c r="MLI182" s="43"/>
      <c r="MLJ182" s="44"/>
      <c r="MLK182" s="42"/>
      <c r="MLL182" s="43"/>
      <c r="MLM182" s="43"/>
      <c r="MLN182" s="44"/>
      <c r="MLO182" s="42"/>
      <c r="MLP182" s="43"/>
      <c r="MLQ182" s="43"/>
      <c r="MLR182" s="44"/>
      <c r="MLS182" s="42"/>
      <c r="MLT182" s="43"/>
      <c r="MLU182" s="43"/>
      <c r="MLV182" s="44"/>
      <c r="MLW182" s="42"/>
      <c r="MLX182" s="43"/>
      <c r="MLY182" s="43"/>
      <c r="MLZ182" s="44"/>
      <c r="MMA182" s="42"/>
      <c r="MMB182" s="43"/>
      <c r="MMC182" s="43"/>
      <c r="MMD182" s="44"/>
      <c r="MME182" s="42"/>
      <c r="MMF182" s="43"/>
      <c r="MMG182" s="43"/>
      <c r="MMH182" s="44"/>
      <c r="MMI182" s="42"/>
      <c r="MMJ182" s="43"/>
      <c r="MMK182" s="43"/>
      <c r="MML182" s="44"/>
      <c r="MMM182" s="42"/>
      <c r="MMN182" s="43"/>
      <c r="MMO182" s="43"/>
      <c r="MMP182" s="44"/>
      <c r="MMQ182" s="42"/>
      <c r="MMR182" s="43"/>
      <c r="MMS182" s="43"/>
      <c r="MMT182" s="44"/>
      <c r="MMU182" s="42"/>
      <c r="MMV182" s="43"/>
      <c r="MMW182" s="43"/>
      <c r="MMX182" s="44"/>
      <c r="MMY182" s="42"/>
      <c r="MMZ182" s="43"/>
      <c r="MNA182" s="43"/>
      <c r="MNB182" s="44"/>
      <c r="MNC182" s="42"/>
      <c r="MND182" s="43"/>
      <c r="MNE182" s="43"/>
      <c r="MNF182" s="44"/>
      <c r="MNG182" s="42"/>
      <c r="MNH182" s="43"/>
      <c r="MNI182" s="43"/>
      <c r="MNJ182" s="44"/>
      <c r="MNK182" s="42"/>
      <c r="MNL182" s="43"/>
      <c r="MNM182" s="43"/>
      <c r="MNN182" s="44"/>
      <c r="MNO182" s="42"/>
      <c r="MNP182" s="43"/>
      <c r="MNQ182" s="43"/>
      <c r="MNR182" s="44"/>
      <c r="MNS182" s="42"/>
      <c r="MNT182" s="43"/>
      <c r="MNU182" s="43"/>
      <c r="MNV182" s="44"/>
      <c r="MNW182" s="42"/>
      <c r="MNX182" s="43"/>
      <c r="MNY182" s="43"/>
      <c r="MNZ182" s="44"/>
      <c r="MOA182" s="42"/>
      <c r="MOB182" s="43"/>
      <c r="MOC182" s="43"/>
      <c r="MOD182" s="44"/>
      <c r="MOE182" s="42"/>
      <c r="MOF182" s="43"/>
      <c r="MOG182" s="43"/>
      <c r="MOH182" s="44"/>
      <c r="MOI182" s="42"/>
      <c r="MOJ182" s="43"/>
      <c r="MOK182" s="43"/>
      <c r="MOL182" s="44"/>
      <c r="MOM182" s="42"/>
      <c r="MON182" s="43"/>
      <c r="MOO182" s="43"/>
      <c r="MOP182" s="44"/>
      <c r="MOQ182" s="42"/>
      <c r="MOR182" s="43"/>
      <c r="MOS182" s="43"/>
      <c r="MOT182" s="44"/>
      <c r="MOU182" s="42"/>
      <c r="MOV182" s="43"/>
      <c r="MOW182" s="43"/>
      <c r="MOX182" s="44"/>
      <c r="MOY182" s="42"/>
      <c r="MOZ182" s="43"/>
      <c r="MPA182" s="43"/>
      <c r="MPB182" s="44"/>
      <c r="MPC182" s="42"/>
      <c r="MPD182" s="43"/>
      <c r="MPE182" s="43"/>
      <c r="MPF182" s="44"/>
      <c r="MPG182" s="42"/>
      <c r="MPH182" s="43"/>
      <c r="MPI182" s="43"/>
      <c r="MPJ182" s="44"/>
      <c r="MPK182" s="42"/>
      <c r="MPL182" s="43"/>
      <c r="MPM182" s="43"/>
      <c r="MPN182" s="44"/>
      <c r="MPO182" s="42"/>
      <c r="MPP182" s="43"/>
      <c r="MPQ182" s="43"/>
      <c r="MPR182" s="44"/>
      <c r="MPS182" s="42"/>
      <c r="MPT182" s="43"/>
      <c r="MPU182" s="43"/>
      <c r="MPV182" s="44"/>
      <c r="MPW182" s="42"/>
      <c r="MPX182" s="43"/>
      <c r="MPY182" s="43"/>
      <c r="MPZ182" s="44"/>
      <c r="MQA182" s="42"/>
      <c r="MQB182" s="43"/>
      <c r="MQC182" s="43"/>
      <c r="MQD182" s="44"/>
      <c r="MQE182" s="42"/>
      <c r="MQF182" s="43"/>
      <c r="MQG182" s="43"/>
      <c r="MQH182" s="44"/>
      <c r="MQI182" s="42"/>
      <c r="MQJ182" s="43"/>
      <c r="MQK182" s="43"/>
      <c r="MQL182" s="44"/>
      <c r="MQM182" s="42"/>
      <c r="MQN182" s="43"/>
      <c r="MQO182" s="43"/>
      <c r="MQP182" s="44"/>
      <c r="MQQ182" s="42"/>
      <c r="MQR182" s="43"/>
      <c r="MQS182" s="43"/>
      <c r="MQT182" s="44"/>
      <c r="MQU182" s="42"/>
      <c r="MQV182" s="43"/>
      <c r="MQW182" s="43"/>
      <c r="MQX182" s="44"/>
      <c r="MQY182" s="42"/>
      <c r="MQZ182" s="43"/>
      <c r="MRA182" s="43"/>
      <c r="MRB182" s="44"/>
      <c r="MRC182" s="42"/>
      <c r="MRD182" s="43"/>
      <c r="MRE182" s="43"/>
      <c r="MRF182" s="44"/>
      <c r="MRG182" s="42"/>
      <c r="MRH182" s="43"/>
      <c r="MRI182" s="43"/>
      <c r="MRJ182" s="44"/>
      <c r="MRK182" s="42"/>
      <c r="MRL182" s="43"/>
      <c r="MRM182" s="43"/>
      <c r="MRN182" s="44"/>
      <c r="MRO182" s="42"/>
      <c r="MRP182" s="43"/>
      <c r="MRQ182" s="43"/>
      <c r="MRR182" s="44"/>
      <c r="MRS182" s="42"/>
      <c r="MRT182" s="43"/>
      <c r="MRU182" s="43"/>
      <c r="MRV182" s="44"/>
      <c r="MRW182" s="42"/>
      <c r="MRX182" s="43"/>
      <c r="MRY182" s="43"/>
      <c r="MRZ182" s="44"/>
      <c r="MSA182" s="42"/>
      <c r="MSB182" s="43"/>
      <c r="MSC182" s="43"/>
      <c r="MSD182" s="44"/>
      <c r="MSE182" s="42"/>
      <c r="MSF182" s="43"/>
      <c r="MSG182" s="43"/>
      <c r="MSH182" s="44"/>
      <c r="MSI182" s="42"/>
      <c r="MSJ182" s="43"/>
      <c r="MSK182" s="43"/>
      <c r="MSL182" s="44"/>
      <c r="MSM182" s="42"/>
      <c r="MSN182" s="43"/>
      <c r="MSO182" s="43"/>
      <c r="MSP182" s="44"/>
      <c r="MSQ182" s="42"/>
      <c r="MSR182" s="43"/>
      <c r="MSS182" s="43"/>
      <c r="MST182" s="44"/>
      <c r="MSU182" s="42"/>
      <c r="MSV182" s="43"/>
      <c r="MSW182" s="43"/>
      <c r="MSX182" s="44"/>
      <c r="MSY182" s="42"/>
      <c r="MSZ182" s="43"/>
      <c r="MTA182" s="43"/>
      <c r="MTB182" s="44"/>
      <c r="MTC182" s="42"/>
      <c r="MTD182" s="43"/>
      <c r="MTE182" s="43"/>
      <c r="MTF182" s="44"/>
      <c r="MTG182" s="42"/>
      <c r="MTH182" s="43"/>
      <c r="MTI182" s="43"/>
      <c r="MTJ182" s="44"/>
      <c r="MTK182" s="42"/>
      <c r="MTL182" s="43"/>
      <c r="MTM182" s="43"/>
      <c r="MTN182" s="44"/>
      <c r="MTO182" s="42"/>
      <c r="MTP182" s="43"/>
      <c r="MTQ182" s="43"/>
      <c r="MTR182" s="44"/>
      <c r="MTS182" s="42"/>
      <c r="MTT182" s="43"/>
      <c r="MTU182" s="43"/>
      <c r="MTV182" s="44"/>
      <c r="MTW182" s="42"/>
      <c r="MTX182" s="43"/>
      <c r="MTY182" s="43"/>
      <c r="MTZ182" s="44"/>
      <c r="MUA182" s="42"/>
      <c r="MUB182" s="43"/>
      <c r="MUC182" s="43"/>
      <c r="MUD182" s="44"/>
      <c r="MUE182" s="42"/>
      <c r="MUF182" s="43"/>
      <c r="MUG182" s="43"/>
      <c r="MUH182" s="44"/>
      <c r="MUI182" s="42"/>
      <c r="MUJ182" s="43"/>
      <c r="MUK182" s="43"/>
      <c r="MUL182" s="44"/>
      <c r="MUM182" s="42"/>
      <c r="MUN182" s="43"/>
      <c r="MUO182" s="43"/>
      <c r="MUP182" s="44"/>
      <c r="MUQ182" s="42"/>
      <c r="MUR182" s="43"/>
      <c r="MUS182" s="43"/>
      <c r="MUT182" s="44"/>
      <c r="MUU182" s="42"/>
      <c r="MUV182" s="43"/>
      <c r="MUW182" s="43"/>
      <c r="MUX182" s="44"/>
      <c r="MUY182" s="42"/>
      <c r="MUZ182" s="43"/>
      <c r="MVA182" s="43"/>
      <c r="MVB182" s="44"/>
      <c r="MVC182" s="42"/>
      <c r="MVD182" s="43"/>
      <c r="MVE182" s="43"/>
      <c r="MVF182" s="44"/>
      <c r="MVG182" s="42"/>
      <c r="MVH182" s="43"/>
      <c r="MVI182" s="43"/>
      <c r="MVJ182" s="44"/>
      <c r="MVK182" s="42"/>
      <c r="MVL182" s="43"/>
      <c r="MVM182" s="43"/>
      <c r="MVN182" s="44"/>
      <c r="MVO182" s="42"/>
      <c r="MVP182" s="43"/>
      <c r="MVQ182" s="43"/>
      <c r="MVR182" s="44"/>
      <c r="MVS182" s="42"/>
      <c r="MVT182" s="43"/>
      <c r="MVU182" s="43"/>
      <c r="MVV182" s="44"/>
      <c r="MVW182" s="42"/>
      <c r="MVX182" s="43"/>
      <c r="MVY182" s="43"/>
      <c r="MVZ182" s="44"/>
      <c r="MWA182" s="42"/>
      <c r="MWB182" s="43"/>
      <c r="MWC182" s="43"/>
      <c r="MWD182" s="44"/>
      <c r="MWE182" s="42"/>
      <c r="MWF182" s="43"/>
      <c r="MWG182" s="43"/>
      <c r="MWH182" s="44"/>
      <c r="MWI182" s="42"/>
      <c r="MWJ182" s="43"/>
      <c r="MWK182" s="43"/>
      <c r="MWL182" s="44"/>
      <c r="MWM182" s="42"/>
      <c r="MWN182" s="43"/>
      <c r="MWO182" s="43"/>
      <c r="MWP182" s="44"/>
      <c r="MWQ182" s="42"/>
      <c r="MWR182" s="43"/>
      <c r="MWS182" s="43"/>
      <c r="MWT182" s="44"/>
      <c r="MWU182" s="42"/>
      <c r="MWV182" s="43"/>
      <c r="MWW182" s="43"/>
      <c r="MWX182" s="44"/>
      <c r="MWY182" s="42"/>
      <c r="MWZ182" s="43"/>
      <c r="MXA182" s="43"/>
      <c r="MXB182" s="44"/>
      <c r="MXC182" s="42"/>
      <c r="MXD182" s="43"/>
      <c r="MXE182" s="43"/>
      <c r="MXF182" s="44"/>
      <c r="MXG182" s="42"/>
      <c r="MXH182" s="43"/>
      <c r="MXI182" s="43"/>
      <c r="MXJ182" s="44"/>
      <c r="MXK182" s="42"/>
      <c r="MXL182" s="43"/>
      <c r="MXM182" s="43"/>
      <c r="MXN182" s="44"/>
      <c r="MXO182" s="42"/>
      <c r="MXP182" s="43"/>
      <c r="MXQ182" s="43"/>
      <c r="MXR182" s="44"/>
      <c r="MXS182" s="42"/>
      <c r="MXT182" s="43"/>
      <c r="MXU182" s="43"/>
      <c r="MXV182" s="44"/>
      <c r="MXW182" s="42"/>
      <c r="MXX182" s="43"/>
      <c r="MXY182" s="43"/>
      <c r="MXZ182" s="44"/>
      <c r="MYA182" s="42"/>
      <c r="MYB182" s="43"/>
      <c r="MYC182" s="43"/>
      <c r="MYD182" s="44"/>
      <c r="MYE182" s="42"/>
      <c r="MYF182" s="43"/>
      <c r="MYG182" s="43"/>
      <c r="MYH182" s="44"/>
      <c r="MYI182" s="42"/>
      <c r="MYJ182" s="43"/>
      <c r="MYK182" s="43"/>
      <c r="MYL182" s="44"/>
      <c r="MYM182" s="42"/>
      <c r="MYN182" s="43"/>
      <c r="MYO182" s="43"/>
      <c r="MYP182" s="44"/>
      <c r="MYQ182" s="42"/>
      <c r="MYR182" s="43"/>
      <c r="MYS182" s="43"/>
      <c r="MYT182" s="44"/>
      <c r="MYU182" s="42"/>
      <c r="MYV182" s="43"/>
      <c r="MYW182" s="43"/>
      <c r="MYX182" s="44"/>
      <c r="MYY182" s="42"/>
      <c r="MYZ182" s="43"/>
      <c r="MZA182" s="43"/>
      <c r="MZB182" s="44"/>
      <c r="MZC182" s="42"/>
      <c r="MZD182" s="43"/>
      <c r="MZE182" s="43"/>
      <c r="MZF182" s="44"/>
      <c r="MZG182" s="42"/>
      <c r="MZH182" s="43"/>
      <c r="MZI182" s="43"/>
      <c r="MZJ182" s="44"/>
      <c r="MZK182" s="42"/>
      <c r="MZL182" s="43"/>
      <c r="MZM182" s="43"/>
      <c r="MZN182" s="44"/>
      <c r="MZO182" s="42"/>
      <c r="MZP182" s="43"/>
      <c r="MZQ182" s="43"/>
      <c r="MZR182" s="44"/>
      <c r="MZS182" s="42"/>
      <c r="MZT182" s="43"/>
      <c r="MZU182" s="43"/>
      <c r="MZV182" s="44"/>
      <c r="MZW182" s="42"/>
      <c r="MZX182" s="43"/>
      <c r="MZY182" s="43"/>
      <c r="MZZ182" s="44"/>
      <c r="NAA182" s="42"/>
      <c r="NAB182" s="43"/>
      <c r="NAC182" s="43"/>
      <c r="NAD182" s="44"/>
      <c r="NAE182" s="42"/>
      <c r="NAF182" s="43"/>
      <c r="NAG182" s="43"/>
      <c r="NAH182" s="44"/>
      <c r="NAI182" s="42"/>
      <c r="NAJ182" s="43"/>
      <c r="NAK182" s="43"/>
      <c r="NAL182" s="44"/>
      <c r="NAM182" s="42"/>
      <c r="NAN182" s="43"/>
      <c r="NAO182" s="43"/>
      <c r="NAP182" s="44"/>
      <c r="NAQ182" s="42"/>
      <c r="NAR182" s="43"/>
      <c r="NAS182" s="43"/>
      <c r="NAT182" s="44"/>
      <c r="NAU182" s="42"/>
      <c r="NAV182" s="43"/>
      <c r="NAW182" s="43"/>
      <c r="NAX182" s="44"/>
      <c r="NAY182" s="42"/>
      <c r="NAZ182" s="43"/>
      <c r="NBA182" s="43"/>
      <c r="NBB182" s="44"/>
      <c r="NBC182" s="42"/>
      <c r="NBD182" s="43"/>
      <c r="NBE182" s="43"/>
      <c r="NBF182" s="44"/>
      <c r="NBG182" s="42"/>
      <c r="NBH182" s="43"/>
      <c r="NBI182" s="43"/>
      <c r="NBJ182" s="44"/>
      <c r="NBK182" s="42"/>
      <c r="NBL182" s="43"/>
      <c r="NBM182" s="43"/>
      <c r="NBN182" s="44"/>
      <c r="NBO182" s="42"/>
      <c r="NBP182" s="43"/>
      <c r="NBQ182" s="43"/>
      <c r="NBR182" s="44"/>
      <c r="NBS182" s="42"/>
      <c r="NBT182" s="43"/>
      <c r="NBU182" s="43"/>
      <c r="NBV182" s="44"/>
      <c r="NBW182" s="42"/>
      <c r="NBX182" s="43"/>
      <c r="NBY182" s="43"/>
      <c r="NBZ182" s="44"/>
      <c r="NCA182" s="42"/>
      <c r="NCB182" s="43"/>
      <c r="NCC182" s="43"/>
      <c r="NCD182" s="44"/>
      <c r="NCE182" s="42"/>
      <c r="NCF182" s="43"/>
      <c r="NCG182" s="43"/>
      <c r="NCH182" s="44"/>
      <c r="NCI182" s="42"/>
      <c r="NCJ182" s="43"/>
      <c r="NCK182" s="43"/>
      <c r="NCL182" s="44"/>
      <c r="NCM182" s="42"/>
      <c r="NCN182" s="43"/>
      <c r="NCO182" s="43"/>
      <c r="NCP182" s="44"/>
      <c r="NCQ182" s="42"/>
      <c r="NCR182" s="43"/>
      <c r="NCS182" s="43"/>
      <c r="NCT182" s="44"/>
      <c r="NCU182" s="42"/>
      <c r="NCV182" s="43"/>
      <c r="NCW182" s="43"/>
      <c r="NCX182" s="44"/>
      <c r="NCY182" s="42"/>
      <c r="NCZ182" s="43"/>
      <c r="NDA182" s="43"/>
      <c r="NDB182" s="44"/>
      <c r="NDC182" s="42"/>
      <c r="NDD182" s="43"/>
      <c r="NDE182" s="43"/>
      <c r="NDF182" s="44"/>
      <c r="NDG182" s="42"/>
      <c r="NDH182" s="43"/>
      <c r="NDI182" s="43"/>
      <c r="NDJ182" s="44"/>
      <c r="NDK182" s="42"/>
      <c r="NDL182" s="43"/>
      <c r="NDM182" s="43"/>
      <c r="NDN182" s="44"/>
      <c r="NDO182" s="42"/>
      <c r="NDP182" s="43"/>
      <c r="NDQ182" s="43"/>
      <c r="NDR182" s="44"/>
      <c r="NDS182" s="42"/>
      <c r="NDT182" s="43"/>
      <c r="NDU182" s="43"/>
      <c r="NDV182" s="44"/>
      <c r="NDW182" s="42"/>
      <c r="NDX182" s="43"/>
      <c r="NDY182" s="43"/>
      <c r="NDZ182" s="44"/>
      <c r="NEA182" s="42"/>
      <c r="NEB182" s="43"/>
      <c r="NEC182" s="43"/>
      <c r="NED182" s="44"/>
      <c r="NEE182" s="42"/>
      <c r="NEF182" s="43"/>
      <c r="NEG182" s="43"/>
      <c r="NEH182" s="44"/>
      <c r="NEI182" s="42"/>
      <c r="NEJ182" s="43"/>
      <c r="NEK182" s="43"/>
      <c r="NEL182" s="44"/>
      <c r="NEM182" s="42"/>
      <c r="NEN182" s="43"/>
      <c r="NEO182" s="43"/>
      <c r="NEP182" s="44"/>
      <c r="NEQ182" s="42"/>
      <c r="NER182" s="43"/>
      <c r="NES182" s="43"/>
      <c r="NET182" s="44"/>
      <c r="NEU182" s="42"/>
      <c r="NEV182" s="43"/>
      <c r="NEW182" s="43"/>
      <c r="NEX182" s="44"/>
      <c r="NEY182" s="42"/>
      <c r="NEZ182" s="43"/>
      <c r="NFA182" s="43"/>
      <c r="NFB182" s="44"/>
      <c r="NFC182" s="42"/>
      <c r="NFD182" s="43"/>
      <c r="NFE182" s="43"/>
      <c r="NFF182" s="44"/>
      <c r="NFG182" s="42"/>
      <c r="NFH182" s="43"/>
      <c r="NFI182" s="43"/>
      <c r="NFJ182" s="44"/>
      <c r="NFK182" s="42"/>
      <c r="NFL182" s="43"/>
      <c r="NFM182" s="43"/>
      <c r="NFN182" s="44"/>
      <c r="NFO182" s="42"/>
      <c r="NFP182" s="43"/>
      <c r="NFQ182" s="43"/>
      <c r="NFR182" s="44"/>
      <c r="NFS182" s="42"/>
      <c r="NFT182" s="43"/>
      <c r="NFU182" s="43"/>
      <c r="NFV182" s="44"/>
      <c r="NFW182" s="42"/>
      <c r="NFX182" s="43"/>
      <c r="NFY182" s="43"/>
      <c r="NFZ182" s="44"/>
      <c r="NGA182" s="42"/>
      <c r="NGB182" s="43"/>
      <c r="NGC182" s="43"/>
      <c r="NGD182" s="44"/>
      <c r="NGE182" s="42"/>
      <c r="NGF182" s="43"/>
      <c r="NGG182" s="43"/>
      <c r="NGH182" s="44"/>
      <c r="NGI182" s="42"/>
      <c r="NGJ182" s="43"/>
      <c r="NGK182" s="43"/>
      <c r="NGL182" s="44"/>
      <c r="NGM182" s="42"/>
      <c r="NGN182" s="43"/>
      <c r="NGO182" s="43"/>
      <c r="NGP182" s="44"/>
      <c r="NGQ182" s="42"/>
      <c r="NGR182" s="43"/>
      <c r="NGS182" s="43"/>
      <c r="NGT182" s="44"/>
      <c r="NGU182" s="42"/>
      <c r="NGV182" s="43"/>
      <c r="NGW182" s="43"/>
      <c r="NGX182" s="44"/>
      <c r="NGY182" s="42"/>
      <c r="NGZ182" s="43"/>
      <c r="NHA182" s="43"/>
      <c r="NHB182" s="44"/>
      <c r="NHC182" s="42"/>
      <c r="NHD182" s="43"/>
      <c r="NHE182" s="43"/>
      <c r="NHF182" s="44"/>
      <c r="NHG182" s="42"/>
      <c r="NHH182" s="43"/>
      <c r="NHI182" s="43"/>
      <c r="NHJ182" s="44"/>
      <c r="NHK182" s="42"/>
      <c r="NHL182" s="43"/>
      <c r="NHM182" s="43"/>
      <c r="NHN182" s="44"/>
      <c r="NHO182" s="42"/>
      <c r="NHP182" s="43"/>
      <c r="NHQ182" s="43"/>
      <c r="NHR182" s="44"/>
      <c r="NHS182" s="42"/>
      <c r="NHT182" s="43"/>
      <c r="NHU182" s="43"/>
      <c r="NHV182" s="44"/>
      <c r="NHW182" s="42"/>
      <c r="NHX182" s="43"/>
      <c r="NHY182" s="43"/>
      <c r="NHZ182" s="44"/>
      <c r="NIA182" s="42"/>
      <c r="NIB182" s="43"/>
      <c r="NIC182" s="43"/>
      <c r="NID182" s="44"/>
      <c r="NIE182" s="42"/>
      <c r="NIF182" s="43"/>
      <c r="NIG182" s="43"/>
      <c r="NIH182" s="44"/>
      <c r="NII182" s="42"/>
      <c r="NIJ182" s="43"/>
      <c r="NIK182" s="43"/>
      <c r="NIL182" s="44"/>
      <c r="NIM182" s="42"/>
      <c r="NIN182" s="43"/>
      <c r="NIO182" s="43"/>
      <c r="NIP182" s="44"/>
      <c r="NIQ182" s="42"/>
      <c r="NIR182" s="43"/>
      <c r="NIS182" s="43"/>
      <c r="NIT182" s="44"/>
      <c r="NIU182" s="42"/>
      <c r="NIV182" s="43"/>
      <c r="NIW182" s="43"/>
      <c r="NIX182" s="44"/>
      <c r="NIY182" s="42"/>
      <c r="NIZ182" s="43"/>
      <c r="NJA182" s="43"/>
      <c r="NJB182" s="44"/>
      <c r="NJC182" s="42"/>
      <c r="NJD182" s="43"/>
      <c r="NJE182" s="43"/>
      <c r="NJF182" s="44"/>
      <c r="NJG182" s="42"/>
      <c r="NJH182" s="43"/>
      <c r="NJI182" s="43"/>
      <c r="NJJ182" s="44"/>
      <c r="NJK182" s="42"/>
      <c r="NJL182" s="43"/>
      <c r="NJM182" s="43"/>
      <c r="NJN182" s="44"/>
      <c r="NJO182" s="42"/>
      <c r="NJP182" s="43"/>
      <c r="NJQ182" s="43"/>
      <c r="NJR182" s="44"/>
      <c r="NJS182" s="42"/>
      <c r="NJT182" s="43"/>
      <c r="NJU182" s="43"/>
      <c r="NJV182" s="44"/>
      <c r="NJW182" s="42"/>
      <c r="NJX182" s="43"/>
      <c r="NJY182" s="43"/>
      <c r="NJZ182" s="44"/>
      <c r="NKA182" s="42"/>
      <c r="NKB182" s="43"/>
      <c r="NKC182" s="43"/>
      <c r="NKD182" s="44"/>
      <c r="NKE182" s="42"/>
      <c r="NKF182" s="43"/>
      <c r="NKG182" s="43"/>
      <c r="NKH182" s="44"/>
      <c r="NKI182" s="42"/>
      <c r="NKJ182" s="43"/>
      <c r="NKK182" s="43"/>
      <c r="NKL182" s="44"/>
      <c r="NKM182" s="42"/>
      <c r="NKN182" s="43"/>
      <c r="NKO182" s="43"/>
      <c r="NKP182" s="44"/>
      <c r="NKQ182" s="42"/>
      <c r="NKR182" s="43"/>
      <c r="NKS182" s="43"/>
      <c r="NKT182" s="44"/>
      <c r="NKU182" s="42"/>
      <c r="NKV182" s="43"/>
      <c r="NKW182" s="43"/>
      <c r="NKX182" s="44"/>
      <c r="NKY182" s="42"/>
      <c r="NKZ182" s="43"/>
      <c r="NLA182" s="43"/>
      <c r="NLB182" s="44"/>
      <c r="NLC182" s="42"/>
      <c r="NLD182" s="43"/>
      <c r="NLE182" s="43"/>
      <c r="NLF182" s="44"/>
      <c r="NLG182" s="42"/>
      <c r="NLH182" s="43"/>
      <c r="NLI182" s="43"/>
      <c r="NLJ182" s="44"/>
      <c r="NLK182" s="42"/>
      <c r="NLL182" s="43"/>
      <c r="NLM182" s="43"/>
      <c r="NLN182" s="44"/>
      <c r="NLO182" s="42"/>
      <c r="NLP182" s="43"/>
      <c r="NLQ182" s="43"/>
      <c r="NLR182" s="44"/>
      <c r="NLS182" s="42"/>
      <c r="NLT182" s="43"/>
      <c r="NLU182" s="43"/>
      <c r="NLV182" s="44"/>
      <c r="NLW182" s="42"/>
      <c r="NLX182" s="43"/>
      <c r="NLY182" s="43"/>
      <c r="NLZ182" s="44"/>
      <c r="NMA182" s="42"/>
      <c r="NMB182" s="43"/>
      <c r="NMC182" s="43"/>
      <c r="NMD182" s="44"/>
      <c r="NME182" s="42"/>
      <c r="NMF182" s="43"/>
      <c r="NMG182" s="43"/>
      <c r="NMH182" s="44"/>
      <c r="NMI182" s="42"/>
      <c r="NMJ182" s="43"/>
      <c r="NMK182" s="43"/>
      <c r="NML182" s="44"/>
      <c r="NMM182" s="42"/>
      <c r="NMN182" s="43"/>
      <c r="NMO182" s="43"/>
      <c r="NMP182" s="44"/>
      <c r="NMQ182" s="42"/>
      <c r="NMR182" s="43"/>
      <c r="NMS182" s="43"/>
      <c r="NMT182" s="44"/>
      <c r="NMU182" s="42"/>
      <c r="NMV182" s="43"/>
      <c r="NMW182" s="43"/>
      <c r="NMX182" s="44"/>
      <c r="NMY182" s="42"/>
      <c r="NMZ182" s="43"/>
      <c r="NNA182" s="43"/>
      <c r="NNB182" s="44"/>
      <c r="NNC182" s="42"/>
      <c r="NND182" s="43"/>
      <c r="NNE182" s="43"/>
      <c r="NNF182" s="44"/>
      <c r="NNG182" s="42"/>
      <c r="NNH182" s="43"/>
      <c r="NNI182" s="43"/>
      <c r="NNJ182" s="44"/>
      <c r="NNK182" s="42"/>
      <c r="NNL182" s="43"/>
      <c r="NNM182" s="43"/>
      <c r="NNN182" s="44"/>
      <c r="NNO182" s="42"/>
      <c r="NNP182" s="43"/>
      <c r="NNQ182" s="43"/>
      <c r="NNR182" s="44"/>
      <c r="NNS182" s="42"/>
      <c r="NNT182" s="43"/>
      <c r="NNU182" s="43"/>
      <c r="NNV182" s="44"/>
      <c r="NNW182" s="42"/>
      <c r="NNX182" s="43"/>
      <c r="NNY182" s="43"/>
      <c r="NNZ182" s="44"/>
      <c r="NOA182" s="42"/>
      <c r="NOB182" s="43"/>
      <c r="NOC182" s="43"/>
      <c r="NOD182" s="44"/>
      <c r="NOE182" s="42"/>
      <c r="NOF182" s="43"/>
      <c r="NOG182" s="43"/>
      <c r="NOH182" s="44"/>
      <c r="NOI182" s="42"/>
      <c r="NOJ182" s="43"/>
      <c r="NOK182" s="43"/>
      <c r="NOL182" s="44"/>
      <c r="NOM182" s="42"/>
      <c r="NON182" s="43"/>
      <c r="NOO182" s="43"/>
      <c r="NOP182" s="44"/>
      <c r="NOQ182" s="42"/>
      <c r="NOR182" s="43"/>
      <c r="NOS182" s="43"/>
      <c r="NOT182" s="44"/>
      <c r="NOU182" s="42"/>
      <c r="NOV182" s="43"/>
      <c r="NOW182" s="43"/>
      <c r="NOX182" s="44"/>
      <c r="NOY182" s="42"/>
      <c r="NOZ182" s="43"/>
      <c r="NPA182" s="43"/>
      <c r="NPB182" s="44"/>
      <c r="NPC182" s="42"/>
      <c r="NPD182" s="43"/>
      <c r="NPE182" s="43"/>
      <c r="NPF182" s="44"/>
      <c r="NPG182" s="42"/>
      <c r="NPH182" s="43"/>
      <c r="NPI182" s="43"/>
      <c r="NPJ182" s="44"/>
      <c r="NPK182" s="42"/>
      <c r="NPL182" s="43"/>
      <c r="NPM182" s="43"/>
      <c r="NPN182" s="44"/>
      <c r="NPO182" s="42"/>
      <c r="NPP182" s="43"/>
      <c r="NPQ182" s="43"/>
      <c r="NPR182" s="44"/>
      <c r="NPS182" s="42"/>
      <c r="NPT182" s="43"/>
      <c r="NPU182" s="43"/>
      <c r="NPV182" s="44"/>
      <c r="NPW182" s="42"/>
      <c r="NPX182" s="43"/>
      <c r="NPY182" s="43"/>
      <c r="NPZ182" s="44"/>
      <c r="NQA182" s="42"/>
      <c r="NQB182" s="43"/>
      <c r="NQC182" s="43"/>
      <c r="NQD182" s="44"/>
      <c r="NQE182" s="42"/>
      <c r="NQF182" s="43"/>
      <c r="NQG182" s="43"/>
      <c r="NQH182" s="44"/>
      <c r="NQI182" s="42"/>
      <c r="NQJ182" s="43"/>
      <c r="NQK182" s="43"/>
      <c r="NQL182" s="44"/>
      <c r="NQM182" s="42"/>
      <c r="NQN182" s="43"/>
      <c r="NQO182" s="43"/>
      <c r="NQP182" s="44"/>
      <c r="NQQ182" s="42"/>
      <c r="NQR182" s="43"/>
      <c r="NQS182" s="43"/>
      <c r="NQT182" s="44"/>
      <c r="NQU182" s="42"/>
      <c r="NQV182" s="43"/>
      <c r="NQW182" s="43"/>
      <c r="NQX182" s="44"/>
      <c r="NQY182" s="42"/>
      <c r="NQZ182" s="43"/>
      <c r="NRA182" s="43"/>
      <c r="NRB182" s="44"/>
      <c r="NRC182" s="42"/>
      <c r="NRD182" s="43"/>
      <c r="NRE182" s="43"/>
      <c r="NRF182" s="44"/>
      <c r="NRG182" s="42"/>
      <c r="NRH182" s="43"/>
      <c r="NRI182" s="43"/>
      <c r="NRJ182" s="44"/>
      <c r="NRK182" s="42"/>
      <c r="NRL182" s="43"/>
      <c r="NRM182" s="43"/>
      <c r="NRN182" s="44"/>
      <c r="NRO182" s="42"/>
      <c r="NRP182" s="43"/>
      <c r="NRQ182" s="43"/>
      <c r="NRR182" s="44"/>
      <c r="NRS182" s="42"/>
      <c r="NRT182" s="43"/>
      <c r="NRU182" s="43"/>
      <c r="NRV182" s="44"/>
      <c r="NRW182" s="42"/>
      <c r="NRX182" s="43"/>
      <c r="NRY182" s="43"/>
      <c r="NRZ182" s="44"/>
      <c r="NSA182" s="42"/>
      <c r="NSB182" s="43"/>
      <c r="NSC182" s="43"/>
      <c r="NSD182" s="44"/>
      <c r="NSE182" s="42"/>
      <c r="NSF182" s="43"/>
      <c r="NSG182" s="43"/>
      <c r="NSH182" s="44"/>
      <c r="NSI182" s="42"/>
      <c r="NSJ182" s="43"/>
      <c r="NSK182" s="43"/>
      <c r="NSL182" s="44"/>
      <c r="NSM182" s="42"/>
      <c r="NSN182" s="43"/>
      <c r="NSO182" s="43"/>
      <c r="NSP182" s="44"/>
      <c r="NSQ182" s="42"/>
      <c r="NSR182" s="43"/>
      <c r="NSS182" s="43"/>
      <c r="NST182" s="44"/>
      <c r="NSU182" s="42"/>
      <c r="NSV182" s="43"/>
      <c r="NSW182" s="43"/>
      <c r="NSX182" s="44"/>
      <c r="NSY182" s="42"/>
      <c r="NSZ182" s="43"/>
      <c r="NTA182" s="43"/>
      <c r="NTB182" s="44"/>
      <c r="NTC182" s="42"/>
      <c r="NTD182" s="43"/>
      <c r="NTE182" s="43"/>
      <c r="NTF182" s="44"/>
      <c r="NTG182" s="42"/>
      <c r="NTH182" s="43"/>
      <c r="NTI182" s="43"/>
      <c r="NTJ182" s="44"/>
      <c r="NTK182" s="42"/>
      <c r="NTL182" s="43"/>
      <c r="NTM182" s="43"/>
      <c r="NTN182" s="44"/>
      <c r="NTO182" s="42"/>
      <c r="NTP182" s="43"/>
      <c r="NTQ182" s="43"/>
      <c r="NTR182" s="44"/>
      <c r="NTS182" s="42"/>
      <c r="NTT182" s="43"/>
      <c r="NTU182" s="43"/>
      <c r="NTV182" s="44"/>
      <c r="NTW182" s="42"/>
      <c r="NTX182" s="43"/>
      <c r="NTY182" s="43"/>
      <c r="NTZ182" s="44"/>
      <c r="NUA182" s="42"/>
      <c r="NUB182" s="43"/>
      <c r="NUC182" s="43"/>
      <c r="NUD182" s="44"/>
      <c r="NUE182" s="42"/>
      <c r="NUF182" s="43"/>
      <c r="NUG182" s="43"/>
      <c r="NUH182" s="44"/>
      <c r="NUI182" s="42"/>
      <c r="NUJ182" s="43"/>
      <c r="NUK182" s="43"/>
      <c r="NUL182" s="44"/>
      <c r="NUM182" s="42"/>
      <c r="NUN182" s="43"/>
      <c r="NUO182" s="43"/>
      <c r="NUP182" s="44"/>
      <c r="NUQ182" s="42"/>
      <c r="NUR182" s="43"/>
      <c r="NUS182" s="43"/>
      <c r="NUT182" s="44"/>
      <c r="NUU182" s="42"/>
      <c r="NUV182" s="43"/>
      <c r="NUW182" s="43"/>
      <c r="NUX182" s="44"/>
      <c r="NUY182" s="42"/>
      <c r="NUZ182" s="43"/>
      <c r="NVA182" s="43"/>
      <c r="NVB182" s="44"/>
      <c r="NVC182" s="42"/>
      <c r="NVD182" s="43"/>
      <c r="NVE182" s="43"/>
      <c r="NVF182" s="44"/>
      <c r="NVG182" s="42"/>
      <c r="NVH182" s="43"/>
      <c r="NVI182" s="43"/>
      <c r="NVJ182" s="44"/>
      <c r="NVK182" s="42"/>
      <c r="NVL182" s="43"/>
      <c r="NVM182" s="43"/>
      <c r="NVN182" s="44"/>
      <c r="NVO182" s="42"/>
      <c r="NVP182" s="43"/>
      <c r="NVQ182" s="43"/>
      <c r="NVR182" s="44"/>
      <c r="NVS182" s="42"/>
      <c r="NVT182" s="43"/>
      <c r="NVU182" s="43"/>
      <c r="NVV182" s="44"/>
      <c r="NVW182" s="42"/>
      <c r="NVX182" s="43"/>
      <c r="NVY182" s="43"/>
      <c r="NVZ182" s="44"/>
      <c r="NWA182" s="42"/>
      <c r="NWB182" s="43"/>
      <c r="NWC182" s="43"/>
      <c r="NWD182" s="44"/>
      <c r="NWE182" s="42"/>
      <c r="NWF182" s="43"/>
      <c r="NWG182" s="43"/>
      <c r="NWH182" s="44"/>
      <c r="NWI182" s="42"/>
      <c r="NWJ182" s="43"/>
      <c r="NWK182" s="43"/>
      <c r="NWL182" s="44"/>
      <c r="NWM182" s="42"/>
      <c r="NWN182" s="43"/>
      <c r="NWO182" s="43"/>
      <c r="NWP182" s="44"/>
      <c r="NWQ182" s="42"/>
      <c r="NWR182" s="43"/>
      <c r="NWS182" s="43"/>
      <c r="NWT182" s="44"/>
      <c r="NWU182" s="42"/>
      <c r="NWV182" s="43"/>
      <c r="NWW182" s="43"/>
      <c r="NWX182" s="44"/>
      <c r="NWY182" s="42"/>
      <c r="NWZ182" s="43"/>
      <c r="NXA182" s="43"/>
      <c r="NXB182" s="44"/>
      <c r="NXC182" s="42"/>
      <c r="NXD182" s="43"/>
      <c r="NXE182" s="43"/>
      <c r="NXF182" s="44"/>
      <c r="NXG182" s="42"/>
      <c r="NXH182" s="43"/>
      <c r="NXI182" s="43"/>
      <c r="NXJ182" s="44"/>
      <c r="NXK182" s="42"/>
      <c r="NXL182" s="43"/>
      <c r="NXM182" s="43"/>
      <c r="NXN182" s="44"/>
      <c r="NXO182" s="42"/>
      <c r="NXP182" s="43"/>
      <c r="NXQ182" s="43"/>
      <c r="NXR182" s="44"/>
      <c r="NXS182" s="42"/>
      <c r="NXT182" s="43"/>
      <c r="NXU182" s="43"/>
      <c r="NXV182" s="44"/>
      <c r="NXW182" s="42"/>
      <c r="NXX182" s="43"/>
      <c r="NXY182" s="43"/>
      <c r="NXZ182" s="44"/>
      <c r="NYA182" s="42"/>
      <c r="NYB182" s="43"/>
      <c r="NYC182" s="43"/>
      <c r="NYD182" s="44"/>
      <c r="NYE182" s="42"/>
      <c r="NYF182" s="43"/>
      <c r="NYG182" s="43"/>
      <c r="NYH182" s="44"/>
      <c r="NYI182" s="42"/>
      <c r="NYJ182" s="43"/>
      <c r="NYK182" s="43"/>
      <c r="NYL182" s="44"/>
      <c r="NYM182" s="42"/>
      <c r="NYN182" s="43"/>
      <c r="NYO182" s="43"/>
      <c r="NYP182" s="44"/>
      <c r="NYQ182" s="42"/>
      <c r="NYR182" s="43"/>
      <c r="NYS182" s="43"/>
      <c r="NYT182" s="44"/>
      <c r="NYU182" s="42"/>
      <c r="NYV182" s="43"/>
      <c r="NYW182" s="43"/>
      <c r="NYX182" s="44"/>
      <c r="NYY182" s="42"/>
      <c r="NYZ182" s="43"/>
      <c r="NZA182" s="43"/>
      <c r="NZB182" s="44"/>
      <c r="NZC182" s="42"/>
      <c r="NZD182" s="43"/>
      <c r="NZE182" s="43"/>
      <c r="NZF182" s="44"/>
      <c r="NZG182" s="42"/>
      <c r="NZH182" s="43"/>
      <c r="NZI182" s="43"/>
      <c r="NZJ182" s="44"/>
      <c r="NZK182" s="42"/>
      <c r="NZL182" s="43"/>
      <c r="NZM182" s="43"/>
      <c r="NZN182" s="44"/>
      <c r="NZO182" s="42"/>
      <c r="NZP182" s="43"/>
      <c r="NZQ182" s="43"/>
      <c r="NZR182" s="44"/>
      <c r="NZS182" s="42"/>
      <c r="NZT182" s="43"/>
      <c r="NZU182" s="43"/>
      <c r="NZV182" s="44"/>
      <c r="NZW182" s="42"/>
      <c r="NZX182" s="43"/>
      <c r="NZY182" s="43"/>
      <c r="NZZ182" s="44"/>
      <c r="OAA182" s="42"/>
      <c r="OAB182" s="43"/>
      <c r="OAC182" s="43"/>
      <c r="OAD182" s="44"/>
      <c r="OAE182" s="42"/>
      <c r="OAF182" s="43"/>
      <c r="OAG182" s="43"/>
      <c r="OAH182" s="44"/>
      <c r="OAI182" s="42"/>
      <c r="OAJ182" s="43"/>
      <c r="OAK182" s="43"/>
      <c r="OAL182" s="44"/>
      <c r="OAM182" s="42"/>
      <c r="OAN182" s="43"/>
      <c r="OAO182" s="43"/>
      <c r="OAP182" s="44"/>
      <c r="OAQ182" s="42"/>
      <c r="OAR182" s="43"/>
      <c r="OAS182" s="43"/>
      <c r="OAT182" s="44"/>
      <c r="OAU182" s="42"/>
      <c r="OAV182" s="43"/>
      <c r="OAW182" s="43"/>
      <c r="OAX182" s="44"/>
      <c r="OAY182" s="42"/>
      <c r="OAZ182" s="43"/>
      <c r="OBA182" s="43"/>
      <c r="OBB182" s="44"/>
      <c r="OBC182" s="42"/>
      <c r="OBD182" s="43"/>
      <c r="OBE182" s="43"/>
      <c r="OBF182" s="44"/>
      <c r="OBG182" s="42"/>
      <c r="OBH182" s="43"/>
      <c r="OBI182" s="43"/>
      <c r="OBJ182" s="44"/>
      <c r="OBK182" s="42"/>
      <c r="OBL182" s="43"/>
      <c r="OBM182" s="43"/>
      <c r="OBN182" s="44"/>
      <c r="OBO182" s="42"/>
      <c r="OBP182" s="43"/>
      <c r="OBQ182" s="43"/>
      <c r="OBR182" s="44"/>
      <c r="OBS182" s="42"/>
      <c r="OBT182" s="43"/>
      <c r="OBU182" s="43"/>
      <c r="OBV182" s="44"/>
      <c r="OBW182" s="42"/>
      <c r="OBX182" s="43"/>
      <c r="OBY182" s="43"/>
      <c r="OBZ182" s="44"/>
      <c r="OCA182" s="42"/>
      <c r="OCB182" s="43"/>
      <c r="OCC182" s="43"/>
      <c r="OCD182" s="44"/>
      <c r="OCE182" s="42"/>
      <c r="OCF182" s="43"/>
      <c r="OCG182" s="43"/>
      <c r="OCH182" s="44"/>
      <c r="OCI182" s="42"/>
      <c r="OCJ182" s="43"/>
      <c r="OCK182" s="43"/>
      <c r="OCL182" s="44"/>
      <c r="OCM182" s="42"/>
      <c r="OCN182" s="43"/>
      <c r="OCO182" s="43"/>
      <c r="OCP182" s="44"/>
      <c r="OCQ182" s="42"/>
      <c r="OCR182" s="43"/>
      <c r="OCS182" s="43"/>
      <c r="OCT182" s="44"/>
      <c r="OCU182" s="42"/>
      <c r="OCV182" s="43"/>
      <c r="OCW182" s="43"/>
      <c r="OCX182" s="44"/>
      <c r="OCY182" s="42"/>
      <c r="OCZ182" s="43"/>
      <c r="ODA182" s="43"/>
      <c r="ODB182" s="44"/>
      <c r="ODC182" s="42"/>
      <c r="ODD182" s="43"/>
      <c r="ODE182" s="43"/>
      <c r="ODF182" s="44"/>
      <c r="ODG182" s="42"/>
      <c r="ODH182" s="43"/>
      <c r="ODI182" s="43"/>
      <c r="ODJ182" s="44"/>
      <c r="ODK182" s="42"/>
      <c r="ODL182" s="43"/>
      <c r="ODM182" s="43"/>
      <c r="ODN182" s="44"/>
      <c r="ODO182" s="42"/>
      <c r="ODP182" s="43"/>
      <c r="ODQ182" s="43"/>
      <c r="ODR182" s="44"/>
      <c r="ODS182" s="42"/>
      <c r="ODT182" s="43"/>
      <c r="ODU182" s="43"/>
      <c r="ODV182" s="44"/>
      <c r="ODW182" s="42"/>
      <c r="ODX182" s="43"/>
      <c r="ODY182" s="43"/>
      <c r="ODZ182" s="44"/>
      <c r="OEA182" s="42"/>
      <c r="OEB182" s="43"/>
      <c r="OEC182" s="43"/>
      <c r="OED182" s="44"/>
      <c r="OEE182" s="42"/>
      <c r="OEF182" s="43"/>
      <c r="OEG182" s="43"/>
      <c r="OEH182" s="44"/>
      <c r="OEI182" s="42"/>
      <c r="OEJ182" s="43"/>
      <c r="OEK182" s="43"/>
      <c r="OEL182" s="44"/>
      <c r="OEM182" s="42"/>
      <c r="OEN182" s="43"/>
      <c r="OEO182" s="43"/>
      <c r="OEP182" s="44"/>
      <c r="OEQ182" s="42"/>
      <c r="OER182" s="43"/>
      <c r="OES182" s="43"/>
      <c r="OET182" s="44"/>
      <c r="OEU182" s="42"/>
      <c r="OEV182" s="43"/>
      <c r="OEW182" s="43"/>
      <c r="OEX182" s="44"/>
      <c r="OEY182" s="42"/>
      <c r="OEZ182" s="43"/>
      <c r="OFA182" s="43"/>
      <c r="OFB182" s="44"/>
      <c r="OFC182" s="42"/>
      <c r="OFD182" s="43"/>
      <c r="OFE182" s="43"/>
      <c r="OFF182" s="44"/>
      <c r="OFG182" s="42"/>
      <c r="OFH182" s="43"/>
      <c r="OFI182" s="43"/>
      <c r="OFJ182" s="44"/>
      <c r="OFK182" s="42"/>
      <c r="OFL182" s="43"/>
      <c r="OFM182" s="43"/>
      <c r="OFN182" s="44"/>
      <c r="OFO182" s="42"/>
      <c r="OFP182" s="43"/>
      <c r="OFQ182" s="43"/>
      <c r="OFR182" s="44"/>
      <c r="OFS182" s="42"/>
      <c r="OFT182" s="43"/>
      <c r="OFU182" s="43"/>
      <c r="OFV182" s="44"/>
      <c r="OFW182" s="42"/>
      <c r="OFX182" s="43"/>
      <c r="OFY182" s="43"/>
      <c r="OFZ182" s="44"/>
      <c r="OGA182" s="42"/>
      <c r="OGB182" s="43"/>
      <c r="OGC182" s="43"/>
      <c r="OGD182" s="44"/>
      <c r="OGE182" s="42"/>
      <c r="OGF182" s="43"/>
      <c r="OGG182" s="43"/>
      <c r="OGH182" s="44"/>
      <c r="OGI182" s="42"/>
      <c r="OGJ182" s="43"/>
      <c r="OGK182" s="43"/>
      <c r="OGL182" s="44"/>
      <c r="OGM182" s="42"/>
      <c r="OGN182" s="43"/>
      <c r="OGO182" s="43"/>
      <c r="OGP182" s="44"/>
      <c r="OGQ182" s="42"/>
      <c r="OGR182" s="43"/>
      <c r="OGS182" s="43"/>
      <c r="OGT182" s="44"/>
      <c r="OGU182" s="42"/>
      <c r="OGV182" s="43"/>
      <c r="OGW182" s="43"/>
      <c r="OGX182" s="44"/>
      <c r="OGY182" s="42"/>
      <c r="OGZ182" s="43"/>
      <c r="OHA182" s="43"/>
      <c r="OHB182" s="44"/>
      <c r="OHC182" s="42"/>
      <c r="OHD182" s="43"/>
      <c r="OHE182" s="43"/>
      <c r="OHF182" s="44"/>
      <c r="OHG182" s="42"/>
      <c r="OHH182" s="43"/>
      <c r="OHI182" s="43"/>
      <c r="OHJ182" s="44"/>
      <c r="OHK182" s="42"/>
      <c r="OHL182" s="43"/>
      <c r="OHM182" s="43"/>
      <c r="OHN182" s="44"/>
      <c r="OHO182" s="42"/>
      <c r="OHP182" s="43"/>
      <c r="OHQ182" s="43"/>
      <c r="OHR182" s="44"/>
      <c r="OHS182" s="42"/>
      <c r="OHT182" s="43"/>
      <c r="OHU182" s="43"/>
      <c r="OHV182" s="44"/>
      <c r="OHW182" s="42"/>
      <c r="OHX182" s="43"/>
      <c r="OHY182" s="43"/>
      <c r="OHZ182" s="44"/>
      <c r="OIA182" s="42"/>
      <c r="OIB182" s="43"/>
      <c r="OIC182" s="43"/>
      <c r="OID182" s="44"/>
      <c r="OIE182" s="42"/>
      <c r="OIF182" s="43"/>
      <c r="OIG182" s="43"/>
      <c r="OIH182" s="44"/>
      <c r="OII182" s="42"/>
      <c r="OIJ182" s="43"/>
      <c r="OIK182" s="43"/>
      <c r="OIL182" s="44"/>
      <c r="OIM182" s="42"/>
      <c r="OIN182" s="43"/>
      <c r="OIO182" s="43"/>
      <c r="OIP182" s="44"/>
      <c r="OIQ182" s="42"/>
      <c r="OIR182" s="43"/>
      <c r="OIS182" s="43"/>
      <c r="OIT182" s="44"/>
      <c r="OIU182" s="42"/>
      <c r="OIV182" s="43"/>
      <c r="OIW182" s="43"/>
      <c r="OIX182" s="44"/>
      <c r="OIY182" s="42"/>
      <c r="OIZ182" s="43"/>
      <c r="OJA182" s="43"/>
      <c r="OJB182" s="44"/>
      <c r="OJC182" s="42"/>
      <c r="OJD182" s="43"/>
      <c r="OJE182" s="43"/>
      <c r="OJF182" s="44"/>
      <c r="OJG182" s="42"/>
      <c r="OJH182" s="43"/>
      <c r="OJI182" s="43"/>
      <c r="OJJ182" s="44"/>
      <c r="OJK182" s="42"/>
      <c r="OJL182" s="43"/>
      <c r="OJM182" s="43"/>
      <c r="OJN182" s="44"/>
      <c r="OJO182" s="42"/>
      <c r="OJP182" s="43"/>
      <c r="OJQ182" s="43"/>
      <c r="OJR182" s="44"/>
      <c r="OJS182" s="42"/>
      <c r="OJT182" s="43"/>
      <c r="OJU182" s="43"/>
      <c r="OJV182" s="44"/>
      <c r="OJW182" s="42"/>
      <c r="OJX182" s="43"/>
      <c r="OJY182" s="43"/>
      <c r="OJZ182" s="44"/>
      <c r="OKA182" s="42"/>
      <c r="OKB182" s="43"/>
      <c r="OKC182" s="43"/>
      <c r="OKD182" s="44"/>
      <c r="OKE182" s="42"/>
      <c r="OKF182" s="43"/>
      <c r="OKG182" s="43"/>
      <c r="OKH182" s="44"/>
      <c r="OKI182" s="42"/>
      <c r="OKJ182" s="43"/>
      <c r="OKK182" s="43"/>
      <c r="OKL182" s="44"/>
      <c r="OKM182" s="42"/>
      <c r="OKN182" s="43"/>
      <c r="OKO182" s="43"/>
      <c r="OKP182" s="44"/>
      <c r="OKQ182" s="42"/>
      <c r="OKR182" s="43"/>
      <c r="OKS182" s="43"/>
      <c r="OKT182" s="44"/>
      <c r="OKU182" s="42"/>
      <c r="OKV182" s="43"/>
      <c r="OKW182" s="43"/>
      <c r="OKX182" s="44"/>
      <c r="OKY182" s="42"/>
      <c r="OKZ182" s="43"/>
      <c r="OLA182" s="43"/>
      <c r="OLB182" s="44"/>
      <c r="OLC182" s="42"/>
      <c r="OLD182" s="43"/>
      <c r="OLE182" s="43"/>
      <c r="OLF182" s="44"/>
      <c r="OLG182" s="42"/>
      <c r="OLH182" s="43"/>
      <c r="OLI182" s="43"/>
      <c r="OLJ182" s="44"/>
      <c r="OLK182" s="42"/>
      <c r="OLL182" s="43"/>
      <c r="OLM182" s="43"/>
      <c r="OLN182" s="44"/>
      <c r="OLO182" s="42"/>
      <c r="OLP182" s="43"/>
      <c r="OLQ182" s="43"/>
      <c r="OLR182" s="44"/>
      <c r="OLS182" s="42"/>
      <c r="OLT182" s="43"/>
      <c r="OLU182" s="43"/>
      <c r="OLV182" s="44"/>
      <c r="OLW182" s="42"/>
      <c r="OLX182" s="43"/>
      <c r="OLY182" s="43"/>
      <c r="OLZ182" s="44"/>
      <c r="OMA182" s="42"/>
      <c r="OMB182" s="43"/>
      <c r="OMC182" s="43"/>
      <c r="OMD182" s="44"/>
      <c r="OME182" s="42"/>
      <c r="OMF182" s="43"/>
      <c r="OMG182" s="43"/>
      <c r="OMH182" s="44"/>
      <c r="OMI182" s="42"/>
      <c r="OMJ182" s="43"/>
      <c r="OMK182" s="43"/>
      <c r="OML182" s="44"/>
      <c r="OMM182" s="42"/>
      <c r="OMN182" s="43"/>
      <c r="OMO182" s="43"/>
      <c r="OMP182" s="44"/>
      <c r="OMQ182" s="42"/>
      <c r="OMR182" s="43"/>
      <c r="OMS182" s="43"/>
      <c r="OMT182" s="44"/>
      <c r="OMU182" s="42"/>
      <c r="OMV182" s="43"/>
      <c r="OMW182" s="43"/>
      <c r="OMX182" s="44"/>
      <c r="OMY182" s="42"/>
      <c r="OMZ182" s="43"/>
      <c r="ONA182" s="43"/>
      <c r="ONB182" s="44"/>
      <c r="ONC182" s="42"/>
      <c r="OND182" s="43"/>
      <c r="ONE182" s="43"/>
      <c r="ONF182" s="44"/>
      <c r="ONG182" s="42"/>
      <c r="ONH182" s="43"/>
      <c r="ONI182" s="43"/>
      <c r="ONJ182" s="44"/>
      <c r="ONK182" s="42"/>
      <c r="ONL182" s="43"/>
      <c r="ONM182" s="43"/>
      <c r="ONN182" s="44"/>
      <c r="ONO182" s="42"/>
      <c r="ONP182" s="43"/>
      <c r="ONQ182" s="43"/>
      <c r="ONR182" s="44"/>
      <c r="ONS182" s="42"/>
      <c r="ONT182" s="43"/>
      <c r="ONU182" s="43"/>
      <c r="ONV182" s="44"/>
      <c r="ONW182" s="42"/>
      <c r="ONX182" s="43"/>
      <c r="ONY182" s="43"/>
      <c r="ONZ182" s="44"/>
      <c r="OOA182" s="42"/>
      <c r="OOB182" s="43"/>
      <c r="OOC182" s="43"/>
      <c r="OOD182" s="44"/>
      <c r="OOE182" s="42"/>
      <c r="OOF182" s="43"/>
      <c r="OOG182" s="43"/>
      <c r="OOH182" s="44"/>
      <c r="OOI182" s="42"/>
      <c r="OOJ182" s="43"/>
      <c r="OOK182" s="43"/>
      <c r="OOL182" s="44"/>
      <c r="OOM182" s="42"/>
      <c r="OON182" s="43"/>
      <c r="OOO182" s="43"/>
      <c r="OOP182" s="44"/>
      <c r="OOQ182" s="42"/>
      <c r="OOR182" s="43"/>
      <c r="OOS182" s="43"/>
      <c r="OOT182" s="44"/>
      <c r="OOU182" s="42"/>
      <c r="OOV182" s="43"/>
      <c r="OOW182" s="43"/>
      <c r="OOX182" s="44"/>
      <c r="OOY182" s="42"/>
      <c r="OOZ182" s="43"/>
      <c r="OPA182" s="43"/>
      <c r="OPB182" s="44"/>
      <c r="OPC182" s="42"/>
      <c r="OPD182" s="43"/>
      <c r="OPE182" s="43"/>
      <c r="OPF182" s="44"/>
      <c r="OPG182" s="42"/>
      <c r="OPH182" s="43"/>
      <c r="OPI182" s="43"/>
      <c r="OPJ182" s="44"/>
      <c r="OPK182" s="42"/>
      <c r="OPL182" s="43"/>
      <c r="OPM182" s="43"/>
      <c r="OPN182" s="44"/>
      <c r="OPO182" s="42"/>
      <c r="OPP182" s="43"/>
      <c r="OPQ182" s="43"/>
      <c r="OPR182" s="44"/>
      <c r="OPS182" s="42"/>
      <c r="OPT182" s="43"/>
      <c r="OPU182" s="43"/>
      <c r="OPV182" s="44"/>
      <c r="OPW182" s="42"/>
      <c r="OPX182" s="43"/>
      <c r="OPY182" s="43"/>
      <c r="OPZ182" s="44"/>
      <c r="OQA182" s="42"/>
      <c r="OQB182" s="43"/>
      <c r="OQC182" s="43"/>
      <c r="OQD182" s="44"/>
      <c r="OQE182" s="42"/>
      <c r="OQF182" s="43"/>
      <c r="OQG182" s="43"/>
      <c r="OQH182" s="44"/>
      <c r="OQI182" s="42"/>
      <c r="OQJ182" s="43"/>
      <c r="OQK182" s="43"/>
      <c r="OQL182" s="44"/>
      <c r="OQM182" s="42"/>
      <c r="OQN182" s="43"/>
      <c r="OQO182" s="43"/>
      <c r="OQP182" s="44"/>
      <c r="OQQ182" s="42"/>
      <c r="OQR182" s="43"/>
      <c r="OQS182" s="43"/>
      <c r="OQT182" s="44"/>
      <c r="OQU182" s="42"/>
      <c r="OQV182" s="43"/>
      <c r="OQW182" s="43"/>
      <c r="OQX182" s="44"/>
      <c r="OQY182" s="42"/>
      <c r="OQZ182" s="43"/>
      <c r="ORA182" s="43"/>
      <c r="ORB182" s="44"/>
      <c r="ORC182" s="42"/>
      <c r="ORD182" s="43"/>
      <c r="ORE182" s="43"/>
      <c r="ORF182" s="44"/>
      <c r="ORG182" s="42"/>
      <c r="ORH182" s="43"/>
      <c r="ORI182" s="43"/>
      <c r="ORJ182" s="44"/>
      <c r="ORK182" s="42"/>
      <c r="ORL182" s="43"/>
      <c r="ORM182" s="43"/>
      <c r="ORN182" s="44"/>
      <c r="ORO182" s="42"/>
      <c r="ORP182" s="43"/>
      <c r="ORQ182" s="43"/>
      <c r="ORR182" s="44"/>
      <c r="ORS182" s="42"/>
      <c r="ORT182" s="43"/>
      <c r="ORU182" s="43"/>
      <c r="ORV182" s="44"/>
      <c r="ORW182" s="42"/>
      <c r="ORX182" s="43"/>
      <c r="ORY182" s="43"/>
      <c r="ORZ182" s="44"/>
      <c r="OSA182" s="42"/>
      <c r="OSB182" s="43"/>
      <c r="OSC182" s="43"/>
      <c r="OSD182" s="44"/>
      <c r="OSE182" s="42"/>
      <c r="OSF182" s="43"/>
      <c r="OSG182" s="43"/>
      <c r="OSH182" s="44"/>
      <c r="OSI182" s="42"/>
      <c r="OSJ182" s="43"/>
      <c r="OSK182" s="43"/>
      <c r="OSL182" s="44"/>
      <c r="OSM182" s="42"/>
      <c r="OSN182" s="43"/>
      <c r="OSO182" s="43"/>
      <c r="OSP182" s="44"/>
      <c r="OSQ182" s="42"/>
      <c r="OSR182" s="43"/>
      <c r="OSS182" s="43"/>
      <c r="OST182" s="44"/>
      <c r="OSU182" s="42"/>
      <c r="OSV182" s="43"/>
      <c r="OSW182" s="43"/>
      <c r="OSX182" s="44"/>
      <c r="OSY182" s="42"/>
      <c r="OSZ182" s="43"/>
      <c r="OTA182" s="43"/>
      <c r="OTB182" s="44"/>
      <c r="OTC182" s="42"/>
      <c r="OTD182" s="43"/>
      <c r="OTE182" s="43"/>
      <c r="OTF182" s="44"/>
      <c r="OTG182" s="42"/>
      <c r="OTH182" s="43"/>
      <c r="OTI182" s="43"/>
      <c r="OTJ182" s="44"/>
      <c r="OTK182" s="42"/>
      <c r="OTL182" s="43"/>
      <c r="OTM182" s="43"/>
      <c r="OTN182" s="44"/>
      <c r="OTO182" s="42"/>
      <c r="OTP182" s="43"/>
      <c r="OTQ182" s="43"/>
      <c r="OTR182" s="44"/>
      <c r="OTS182" s="42"/>
      <c r="OTT182" s="43"/>
      <c r="OTU182" s="43"/>
      <c r="OTV182" s="44"/>
      <c r="OTW182" s="42"/>
      <c r="OTX182" s="43"/>
      <c r="OTY182" s="43"/>
      <c r="OTZ182" s="44"/>
      <c r="OUA182" s="42"/>
      <c r="OUB182" s="43"/>
      <c r="OUC182" s="43"/>
      <c r="OUD182" s="44"/>
      <c r="OUE182" s="42"/>
      <c r="OUF182" s="43"/>
      <c r="OUG182" s="43"/>
      <c r="OUH182" s="44"/>
      <c r="OUI182" s="42"/>
      <c r="OUJ182" s="43"/>
      <c r="OUK182" s="43"/>
      <c r="OUL182" s="44"/>
      <c r="OUM182" s="42"/>
      <c r="OUN182" s="43"/>
      <c r="OUO182" s="43"/>
      <c r="OUP182" s="44"/>
      <c r="OUQ182" s="42"/>
      <c r="OUR182" s="43"/>
      <c r="OUS182" s="43"/>
      <c r="OUT182" s="44"/>
      <c r="OUU182" s="42"/>
      <c r="OUV182" s="43"/>
      <c r="OUW182" s="43"/>
      <c r="OUX182" s="44"/>
      <c r="OUY182" s="42"/>
      <c r="OUZ182" s="43"/>
      <c r="OVA182" s="43"/>
      <c r="OVB182" s="44"/>
      <c r="OVC182" s="42"/>
      <c r="OVD182" s="43"/>
      <c r="OVE182" s="43"/>
      <c r="OVF182" s="44"/>
      <c r="OVG182" s="42"/>
      <c r="OVH182" s="43"/>
      <c r="OVI182" s="43"/>
      <c r="OVJ182" s="44"/>
      <c r="OVK182" s="42"/>
      <c r="OVL182" s="43"/>
      <c r="OVM182" s="43"/>
      <c r="OVN182" s="44"/>
      <c r="OVO182" s="42"/>
      <c r="OVP182" s="43"/>
      <c r="OVQ182" s="43"/>
      <c r="OVR182" s="44"/>
      <c r="OVS182" s="42"/>
      <c r="OVT182" s="43"/>
      <c r="OVU182" s="43"/>
      <c r="OVV182" s="44"/>
      <c r="OVW182" s="42"/>
      <c r="OVX182" s="43"/>
      <c r="OVY182" s="43"/>
      <c r="OVZ182" s="44"/>
      <c r="OWA182" s="42"/>
      <c r="OWB182" s="43"/>
      <c r="OWC182" s="43"/>
      <c r="OWD182" s="44"/>
      <c r="OWE182" s="42"/>
      <c r="OWF182" s="43"/>
      <c r="OWG182" s="43"/>
      <c r="OWH182" s="44"/>
      <c r="OWI182" s="42"/>
      <c r="OWJ182" s="43"/>
      <c r="OWK182" s="43"/>
      <c r="OWL182" s="44"/>
      <c r="OWM182" s="42"/>
      <c r="OWN182" s="43"/>
      <c r="OWO182" s="43"/>
      <c r="OWP182" s="44"/>
      <c r="OWQ182" s="42"/>
      <c r="OWR182" s="43"/>
      <c r="OWS182" s="43"/>
      <c r="OWT182" s="44"/>
      <c r="OWU182" s="42"/>
      <c r="OWV182" s="43"/>
      <c r="OWW182" s="43"/>
      <c r="OWX182" s="44"/>
      <c r="OWY182" s="42"/>
      <c r="OWZ182" s="43"/>
      <c r="OXA182" s="43"/>
      <c r="OXB182" s="44"/>
      <c r="OXC182" s="42"/>
      <c r="OXD182" s="43"/>
      <c r="OXE182" s="43"/>
      <c r="OXF182" s="44"/>
      <c r="OXG182" s="42"/>
      <c r="OXH182" s="43"/>
      <c r="OXI182" s="43"/>
      <c r="OXJ182" s="44"/>
      <c r="OXK182" s="42"/>
      <c r="OXL182" s="43"/>
      <c r="OXM182" s="43"/>
      <c r="OXN182" s="44"/>
      <c r="OXO182" s="42"/>
      <c r="OXP182" s="43"/>
      <c r="OXQ182" s="43"/>
      <c r="OXR182" s="44"/>
      <c r="OXS182" s="42"/>
      <c r="OXT182" s="43"/>
      <c r="OXU182" s="43"/>
      <c r="OXV182" s="44"/>
      <c r="OXW182" s="42"/>
      <c r="OXX182" s="43"/>
      <c r="OXY182" s="43"/>
      <c r="OXZ182" s="44"/>
      <c r="OYA182" s="42"/>
      <c r="OYB182" s="43"/>
      <c r="OYC182" s="43"/>
      <c r="OYD182" s="44"/>
      <c r="OYE182" s="42"/>
      <c r="OYF182" s="43"/>
      <c r="OYG182" s="43"/>
      <c r="OYH182" s="44"/>
      <c r="OYI182" s="42"/>
      <c r="OYJ182" s="43"/>
      <c r="OYK182" s="43"/>
      <c r="OYL182" s="44"/>
      <c r="OYM182" s="42"/>
      <c r="OYN182" s="43"/>
      <c r="OYO182" s="43"/>
      <c r="OYP182" s="44"/>
      <c r="OYQ182" s="42"/>
      <c r="OYR182" s="43"/>
      <c r="OYS182" s="43"/>
      <c r="OYT182" s="44"/>
      <c r="OYU182" s="42"/>
      <c r="OYV182" s="43"/>
      <c r="OYW182" s="43"/>
      <c r="OYX182" s="44"/>
      <c r="OYY182" s="42"/>
      <c r="OYZ182" s="43"/>
      <c r="OZA182" s="43"/>
      <c r="OZB182" s="44"/>
      <c r="OZC182" s="42"/>
      <c r="OZD182" s="43"/>
      <c r="OZE182" s="43"/>
      <c r="OZF182" s="44"/>
      <c r="OZG182" s="42"/>
      <c r="OZH182" s="43"/>
      <c r="OZI182" s="43"/>
      <c r="OZJ182" s="44"/>
      <c r="OZK182" s="42"/>
      <c r="OZL182" s="43"/>
      <c r="OZM182" s="43"/>
      <c r="OZN182" s="44"/>
      <c r="OZO182" s="42"/>
      <c r="OZP182" s="43"/>
      <c r="OZQ182" s="43"/>
      <c r="OZR182" s="44"/>
      <c r="OZS182" s="42"/>
      <c r="OZT182" s="43"/>
      <c r="OZU182" s="43"/>
      <c r="OZV182" s="44"/>
      <c r="OZW182" s="42"/>
      <c r="OZX182" s="43"/>
      <c r="OZY182" s="43"/>
      <c r="OZZ182" s="44"/>
      <c r="PAA182" s="42"/>
      <c r="PAB182" s="43"/>
      <c r="PAC182" s="43"/>
      <c r="PAD182" s="44"/>
      <c r="PAE182" s="42"/>
      <c r="PAF182" s="43"/>
      <c r="PAG182" s="43"/>
      <c r="PAH182" s="44"/>
      <c r="PAI182" s="42"/>
      <c r="PAJ182" s="43"/>
      <c r="PAK182" s="43"/>
      <c r="PAL182" s="44"/>
      <c r="PAM182" s="42"/>
      <c r="PAN182" s="43"/>
      <c r="PAO182" s="43"/>
      <c r="PAP182" s="44"/>
      <c r="PAQ182" s="42"/>
      <c r="PAR182" s="43"/>
      <c r="PAS182" s="43"/>
      <c r="PAT182" s="44"/>
      <c r="PAU182" s="42"/>
      <c r="PAV182" s="43"/>
      <c r="PAW182" s="43"/>
      <c r="PAX182" s="44"/>
      <c r="PAY182" s="42"/>
      <c r="PAZ182" s="43"/>
      <c r="PBA182" s="43"/>
      <c r="PBB182" s="44"/>
      <c r="PBC182" s="42"/>
      <c r="PBD182" s="43"/>
      <c r="PBE182" s="43"/>
      <c r="PBF182" s="44"/>
      <c r="PBG182" s="42"/>
      <c r="PBH182" s="43"/>
      <c r="PBI182" s="43"/>
      <c r="PBJ182" s="44"/>
      <c r="PBK182" s="42"/>
      <c r="PBL182" s="43"/>
      <c r="PBM182" s="43"/>
      <c r="PBN182" s="44"/>
      <c r="PBO182" s="42"/>
      <c r="PBP182" s="43"/>
      <c r="PBQ182" s="43"/>
      <c r="PBR182" s="44"/>
      <c r="PBS182" s="42"/>
      <c r="PBT182" s="43"/>
      <c r="PBU182" s="43"/>
      <c r="PBV182" s="44"/>
      <c r="PBW182" s="42"/>
      <c r="PBX182" s="43"/>
      <c r="PBY182" s="43"/>
      <c r="PBZ182" s="44"/>
      <c r="PCA182" s="42"/>
      <c r="PCB182" s="43"/>
      <c r="PCC182" s="43"/>
      <c r="PCD182" s="44"/>
      <c r="PCE182" s="42"/>
      <c r="PCF182" s="43"/>
      <c r="PCG182" s="43"/>
      <c r="PCH182" s="44"/>
      <c r="PCI182" s="42"/>
      <c r="PCJ182" s="43"/>
      <c r="PCK182" s="43"/>
      <c r="PCL182" s="44"/>
      <c r="PCM182" s="42"/>
      <c r="PCN182" s="43"/>
      <c r="PCO182" s="43"/>
      <c r="PCP182" s="44"/>
      <c r="PCQ182" s="42"/>
      <c r="PCR182" s="43"/>
      <c r="PCS182" s="43"/>
      <c r="PCT182" s="44"/>
      <c r="PCU182" s="42"/>
      <c r="PCV182" s="43"/>
      <c r="PCW182" s="43"/>
      <c r="PCX182" s="44"/>
      <c r="PCY182" s="42"/>
      <c r="PCZ182" s="43"/>
      <c r="PDA182" s="43"/>
      <c r="PDB182" s="44"/>
      <c r="PDC182" s="42"/>
      <c r="PDD182" s="43"/>
      <c r="PDE182" s="43"/>
      <c r="PDF182" s="44"/>
      <c r="PDG182" s="42"/>
      <c r="PDH182" s="43"/>
      <c r="PDI182" s="43"/>
      <c r="PDJ182" s="44"/>
      <c r="PDK182" s="42"/>
      <c r="PDL182" s="43"/>
      <c r="PDM182" s="43"/>
      <c r="PDN182" s="44"/>
      <c r="PDO182" s="42"/>
      <c r="PDP182" s="43"/>
      <c r="PDQ182" s="43"/>
      <c r="PDR182" s="44"/>
      <c r="PDS182" s="42"/>
      <c r="PDT182" s="43"/>
      <c r="PDU182" s="43"/>
      <c r="PDV182" s="44"/>
      <c r="PDW182" s="42"/>
      <c r="PDX182" s="43"/>
      <c r="PDY182" s="43"/>
      <c r="PDZ182" s="44"/>
      <c r="PEA182" s="42"/>
      <c r="PEB182" s="43"/>
      <c r="PEC182" s="43"/>
      <c r="PED182" s="44"/>
      <c r="PEE182" s="42"/>
      <c r="PEF182" s="43"/>
      <c r="PEG182" s="43"/>
      <c r="PEH182" s="44"/>
      <c r="PEI182" s="42"/>
      <c r="PEJ182" s="43"/>
      <c r="PEK182" s="43"/>
      <c r="PEL182" s="44"/>
      <c r="PEM182" s="42"/>
      <c r="PEN182" s="43"/>
      <c r="PEO182" s="43"/>
      <c r="PEP182" s="44"/>
      <c r="PEQ182" s="42"/>
      <c r="PER182" s="43"/>
      <c r="PES182" s="43"/>
      <c r="PET182" s="44"/>
      <c r="PEU182" s="42"/>
      <c r="PEV182" s="43"/>
      <c r="PEW182" s="43"/>
      <c r="PEX182" s="44"/>
      <c r="PEY182" s="42"/>
      <c r="PEZ182" s="43"/>
      <c r="PFA182" s="43"/>
      <c r="PFB182" s="44"/>
      <c r="PFC182" s="42"/>
      <c r="PFD182" s="43"/>
      <c r="PFE182" s="43"/>
      <c r="PFF182" s="44"/>
      <c r="PFG182" s="42"/>
      <c r="PFH182" s="43"/>
      <c r="PFI182" s="43"/>
      <c r="PFJ182" s="44"/>
      <c r="PFK182" s="42"/>
      <c r="PFL182" s="43"/>
      <c r="PFM182" s="43"/>
      <c r="PFN182" s="44"/>
      <c r="PFO182" s="42"/>
      <c r="PFP182" s="43"/>
      <c r="PFQ182" s="43"/>
      <c r="PFR182" s="44"/>
      <c r="PFS182" s="42"/>
      <c r="PFT182" s="43"/>
      <c r="PFU182" s="43"/>
      <c r="PFV182" s="44"/>
      <c r="PFW182" s="42"/>
      <c r="PFX182" s="43"/>
      <c r="PFY182" s="43"/>
      <c r="PFZ182" s="44"/>
      <c r="PGA182" s="42"/>
      <c r="PGB182" s="43"/>
      <c r="PGC182" s="43"/>
      <c r="PGD182" s="44"/>
      <c r="PGE182" s="42"/>
      <c r="PGF182" s="43"/>
      <c r="PGG182" s="43"/>
      <c r="PGH182" s="44"/>
      <c r="PGI182" s="42"/>
      <c r="PGJ182" s="43"/>
      <c r="PGK182" s="43"/>
      <c r="PGL182" s="44"/>
      <c r="PGM182" s="42"/>
      <c r="PGN182" s="43"/>
      <c r="PGO182" s="43"/>
      <c r="PGP182" s="44"/>
      <c r="PGQ182" s="42"/>
      <c r="PGR182" s="43"/>
      <c r="PGS182" s="43"/>
      <c r="PGT182" s="44"/>
      <c r="PGU182" s="42"/>
      <c r="PGV182" s="43"/>
      <c r="PGW182" s="43"/>
      <c r="PGX182" s="44"/>
      <c r="PGY182" s="42"/>
      <c r="PGZ182" s="43"/>
      <c r="PHA182" s="43"/>
      <c r="PHB182" s="44"/>
      <c r="PHC182" s="42"/>
      <c r="PHD182" s="43"/>
      <c r="PHE182" s="43"/>
      <c r="PHF182" s="44"/>
      <c r="PHG182" s="42"/>
      <c r="PHH182" s="43"/>
      <c r="PHI182" s="43"/>
      <c r="PHJ182" s="44"/>
      <c r="PHK182" s="42"/>
      <c r="PHL182" s="43"/>
      <c r="PHM182" s="43"/>
      <c r="PHN182" s="44"/>
      <c r="PHO182" s="42"/>
      <c r="PHP182" s="43"/>
      <c r="PHQ182" s="43"/>
      <c r="PHR182" s="44"/>
      <c r="PHS182" s="42"/>
      <c r="PHT182" s="43"/>
      <c r="PHU182" s="43"/>
      <c r="PHV182" s="44"/>
      <c r="PHW182" s="42"/>
      <c r="PHX182" s="43"/>
      <c r="PHY182" s="43"/>
      <c r="PHZ182" s="44"/>
      <c r="PIA182" s="42"/>
      <c r="PIB182" s="43"/>
      <c r="PIC182" s="43"/>
      <c r="PID182" s="44"/>
      <c r="PIE182" s="42"/>
      <c r="PIF182" s="43"/>
      <c r="PIG182" s="43"/>
      <c r="PIH182" s="44"/>
      <c r="PII182" s="42"/>
      <c r="PIJ182" s="43"/>
      <c r="PIK182" s="43"/>
      <c r="PIL182" s="44"/>
      <c r="PIM182" s="42"/>
      <c r="PIN182" s="43"/>
      <c r="PIO182" s="43"/>
      <c r="PIP182" s="44"/>
      <c r="PIQ182" s="42"/>
      <c r="PIR182" s="43"/>
      <c r="PIS182" s="43"/>
      <c r="PIT182" s="44"/>
      <c r="PIU182" s="42"/>
      <c r="PIV182" s="43"/>
      <c r="PIW182" s="43"/>
      <c r="PIX182" s="44"/>
      <c r="PIY182" s="42"/>
      <c r="PIZ182" s="43"/>
      <c r="PJA182" s="43"/>
      <c r="PJB182" s="44"/>
      <c r="PJC182" s="42"/>
      <c r="PJD182" s="43"/>
      <c r="PJE182" s="43"/>
      <c r="PJF182" s="44"/>
      <c r="PJG182" s="42"/>
      <c r="PJH182" s="43"/>
      <c r="PJI182" s="43"/>
      <c r="PJJ182" s="44"/>
      <c r="PJK182" s="42"/>
      <c r="PJL182" s="43"/>
      <c r="PJM182" s="43"/>
      <c r="PJN182" s="44"/>
      <c r="PJO182" s="42"/>
      <c r="PJP182" s="43"/>
      <c r="PJQ182" s="43"/>
      <c r="PJR182" s="44"/>
      <c r="PJS182" s="42"/>
      <c r="PJT182" s="43"/>
      <c r="PJU182" s="43"/>
      <c r="PJV182" s="44"/>
      <c r="PJW182" s="42"/>
      <c r="PJX182" s="43"/>
      <c r="PJY182" s="43"/>
      <c r="PJZ182" s="44"/>
      <c r="PKA182" s="42"/>
      <c r="PKB182" s="43"/>
      <c r="PKC182" s="43"/>
      <c r="PKD182" s="44"/>
      <c r="PKE182" s="42"/>
      <c r="PKF182" s="43"/>
      <c r="PKG182" s="43"/>
      <c r="PKH182" s="44"/>
      <c r="PKI182" s="42"/>
      <c r="PKJ182" s="43"/>
      <c r="PKK182" s="43"/>
      <c r="PKL182" s="44"/>
      <c r="PKM182" s="42"/>
      <c r="PKN182" s="43"/>
      <c r="PKO182" s="43"/>
      <c r="PKP182" s="44"/>
      <c r="PKQ182" s="42"/>
      <c r="PKR182" s="43"/>
      <c r="PKS182" s="43"/>
      <c r="PKT182" s="44"/>
      <c r="PKU182" s="42"/>
      <c r="PKV182" s="43"/>
      <c r="PKW182" s="43"/>
      <c r="PKX182" s="44"/>
      <c r="PKY182" s="42"/>
      <c r="PKZ182" s="43"/>
      <c r="PLA182" s="43"/>
      <c r="PLB182" s="44"/>
      <c r="PLC182" s="42"/>
      <c r="PLD182" s="43"/>
      <c r="PLE182" s="43"/>
      <c r="PLF182" s="44"/>
      <c r="PLG182" s="42"/>
      <c r="PLH182" s="43"/>
      <c r="PLI182" s="43"/>
      <c r="PLJ182" s="44"/>
      <c r="PLK182" s="42"/>
      <c r="PLL182" s="43"/>
      <c r="PLM182" s="43"/>
      <c r="PLN182" s="44"/>
      <c r="PLO182" s="42"/>
      <c r="PLP182" s="43"/>
      <c r="PLQ182" s="43"/>
      <c r="PLR182" s="44"/>
      <c r="PLS182" s="42"/>
      <c r="PLT182" s="43"/>
      <c r="PLU182" s="43"/>
      <c r="PLV182" s="44"/>
      <c r="PLW182" s="42"/>
      <c r="PLX182" s="43"/>
      <c r="PLY182" s="43"/>
      <c r="PLZ182" s="44"/>
      <c r="PMA182" s="42"/>
      <c r="PMB182" s="43"/>
      <c r="PMC182" s="43"/>
      <c r="PMD182" s="44"/>
      <c r="PME182" s="42"/>
      <c r="PMF182" s="43"/>
      <c r="PMG182" s="43"/>
      <c r="PMH182" s="44"/>
      <c r="PMI182" s="42"/>
      <c r="PMJ182" s="43"/>
      <c r="PMK182" s="43"/>
      <c r="PML182" s="44"/>
      <c r="PMM182" s="42"/>
      <c r="PMN182" s="43"/>
      <c r="PMO182" s="43"/>
      <c r="PMP182" s="44"/>
      <c r="PMQ182" s="42"/>
      <c r="PMR182" s="43"/>
      <c r="PMS182" s="43"/>
      <c r="PMT182" s="44"/>
      <c r="PMU182" s="42"/>
      <c r="PMV182" s="43"/>
      <c r="PMW182" s="43"/>
      <c r="PMX182" s="44"/>
      <c r="PMY182" s="42"/>
      <c r="PMZ182" s="43"/>
      <c r="PNA182" s="43"/>
      <c r="PNB182" s="44"/>
      <c r="PNC182" s="42"/>
      <c r="PND182" s="43"/>
      <c r="PNE182" s="43"/>
      <c r="PNF182" s="44"/>
      <c r="PNG182" s="42"/>
      <c r="PNH182" s="43"/>
      <c r="PNI182" s="43"/>
      <c r="PNJ182" s="44"/>
      <c r="PNK182" s="42"/>
      <c r="PNL182" s="43"/>
      <c r="PNM182" s="43"/>
      <c r="PNN182" s="44"/>
      <c r="PNO182" s="42"/>
      <c r="PNP182" s="43"/>
      <c r="PNQ182" s="43"/>
      <c r="PNR182" s="44"/>
      <c r="PNS182" s="42"/>
      <c r="PNT182" s="43"/>
      <c r="PNU182" s="43"/>
      <c r="PNV182" s="44"/>
      <c r="PNW182" s="42"/>
      <c r="PNX182" s="43"/>
      <c r="PNY182" s="43"/>
      <c r="PNZ182" s="44"/>
      <c r="POA182" s="42"/>
      <c r="POB182" s="43"/>
      <c r="POC182" s="43"/>
      <c r="POD182" s="44"/>
      <c r="POE182" s="42"/>
      <c r="POF182" s="43"/>
      <c r="POG182" s="43"/>
      <c r="POH182" s="44"/>
      <c r="POI182" s="42"/>
      <c r="POJ182" s="43"/>
      <c r="POK182" s="43"/>
      <c r="POL182" s="44"/>
      <c r="POM182" s="42"/>
      <c r="PON182" s="43"/>
      <c r="POO182" s="43"/>
      <c r="POP182" s="44"/>
      <c r="POQ182" s="42"/>
      <c r="POR182" s="43"/>
      <c r="POS182" s="43"/>
      <c r="POT182" s="44"/>
      <c r="POU182" s="42"/>
      <c r="POV182" s="43"/>
      <c r="POW182" s="43"/>
      <c r="POX182" s="44"/>
      <c r="POY182" s="42"/>
      <c r="POZ182" s="43"/>
      <c r="PPA182" s="43"/>
      <c r="PPB182" s="44"/>
      <c r="PPC182" s="42"/>
      <c r="PPD182" s="43"/>
      <c r="PPE182" s="43"/>
      <c r="PPF182" s="44"/>
      <c r="PPG182" s="42"/>
      <c r="PPH182" s="43"/>
      <c r="PPI182" s="43"/>
      <c r="PPJ182" s="44"/>
      <c r="PPK182" s="42"/>
      <c r="PPL182" s="43"/>
      <c r="PPM182" s="43"/>
      <c r="PPN182" s="44"/>
      <c r="PPO182" s="42"/>
      <c r="PPP182" s="43"/>
      <c r="PPQ182" s="43"/>
      <c r="PPR182" s="44"/>
      <c r="PPS182" s="42"/>
      <c r="PPT182" s="43"/>
      <c r="PPU182" s="43"/>
      <c r="PPV182" s="44"/>
      <c r="PPW182" s="42"/>
      <c r="PPX182" s="43"/>
      <c r="PPY182" s="43"/>
      <c r="PPZ182" s="44"/>
      <c r="PQA182" s="42"/>
      <c r="PQB182" s="43"/>
      <c r="PQC182" s="43"/>
      <c r="PQD182" s="44"/>
      <c r="PQE182" s="42"/>
      <c r="PQF182" s="43"/>
      <c r="PQG182" s="43"/>
      <c r="PQH182" s="44"/>
      <c r="PQI182" s="42"/>
      <c r="PQJ182" s="43"/>
      <c r="PQK182" s="43"/>
      <c r="PQL182" s="44"/>
      <c r="PQM182" s="42"/>
      <c r="PQN182" s="43"/>
      <c r="PQO182" s="43"/>
      <c r="PQP182" s="44"/>
      <c r="PQQ182" s="42"/>
      <c r="PQR182" s="43"/>
      <c r="PQS182" s="43"/>
      <c r="PQT182" s="44"/>
      <c r="PQU182" s="42"/>
      <c r="PQV182" s="43"/>
      <c r="PQW182" s="43"/>
      <c r="PQX182" s="44"/>
      <c r="PQY182" s="42"/>
      <c r="PQZ182" s="43"/>
      <c r="PRA182" s="43"/>
      <c r="PRB182" s="44"/>
      <c r="PRC182" s="42"/>
      <c r="PRD182" s="43"/>
      <c r="PRE182" s="43"/>
      <c r="PRF182" s="44"/>
      <c r="PRG182" s="42"/>
      <c r="PRH182" s="43"/>
      <c r="PRI182" s="43"/>
      <c r="PRJ182" s="44"/>
      <c r="PRK182" s="42"/>
      <c r="PRL182" s="43"/>
      <c r="PRM182" s="43"/>
      <c r="PRN182" s="44"/>
      <c r="PRO182" s="42"/>
      <c r="PRP182" s="43"/>
      <c r="PRQ182" s="43"/>
      <c r="PRR182" s="44"/>
      <c r="PRS182" s="42"/>
      <c r="PRT182" s="43"/>
      <c r="PRU182" s="43"/>
      <c r="PRV182" s="44"/>
      <c r="PRW182" s="42"/>
      <c r="PRX182" s="43"/>
      <c r="PRY182" s="43"/>
      <c r="PRZ182" s="44"/>
      <c r="PSA182" s="42"/>
      <c r="PSB182" s="43"/>
      <c r="PSC182" s="43"/>
      <c r="PSD182" s="44"/>
      <c r="PSE182" s="42"/>
      <c r="PSF182" s="43"/>
      <c r="PSG182" s="43"/>
      <c r="PSH182" s="44"/>
      <c r="PSI182" s="42"/>
      <c r="PSJ182" s="43"/>
      <c r="PSK182" s="43"/>
      <c r="PSL182" s="44"/>
      <c r="PSM182" s="42"/>
      <c r="PSN182" s="43"/>
      <c r="PSO182" s="43"/>
      <c r="PSP182" s="44"/>
      <c r="PSQ182" s="42"/>
      <c r="PSR182" s="43"/>
      <c r="PSS182" s="43"/>
      <c r="PST182" s="44"/>
      <c r="PSU182" s="42"/>
      <c r="PSV182" s="43"/>
      <c r="PSW182" s="43"/>
      <c r="PSX182" s="44"/>
      <c r="PSY182" s="42"/>
      <c r="PSZ182" s="43"/>
      <c r="PTA182" s="43"/>
      <c r="PTB182" s="44"/>
      <c r="PTC182" s="42"/>
      <c r="PTD182" s="43"/>
      <c r="PTE182" s="43"/>
      <c r="PTF182" s="44"/>
      <c r="PTG182" s="42"/>
      <c r="PTH182" s="43"/>
      <c r="PTI182" s="43"/>
      <c r="PTJ182" s="44"/>
      <c r="PTK182" s="42"/>
      <c r="PTL182" s="43"/>
      <c r="PTM182" s="43"/>
      <c r="PTN182" s="44"/>
      <c r="PTO182" s="42"/>
      <c r="PTP182" s="43"/>
      <c r="PTQ182" s="43"/>
      <c r="PTR182" s="44"/>
      <c r="PTS182" s="42"/>
      <c r="PTT182" s="43"/>
      <c r="PTU182" s="43"/>
      <c r="PTV182" s="44"/>
      <c r="PTW182" s="42"/>
      <c r="PTX182" s="43"/>
      <c r="PTY182" s="43"/>
      <c r="PTZ182" s="44"/>
      <c r="PUA182" s="42"/>
      <c r="PUB182" s="43"/>
      <c r="PUC182" s="43"/>
      <c r="PUD182" s="44"/>
      <c r="PUE182" s="42"/>
      <c r="PUF182" s="43"/>
      <c r="PUG182" s="43"/>
      <c r="PUH182" s="44"/>
      <c r="PUI182" s="42"/>
      <c r="PUJ182" s="43"/>
      <c r="PUK182" s="43"/>
      <c r="PUL182" s="44"/>
      <c r="PUM182" s="42"/>
      <c r="PUN182" s="43"/>
      <c r="PUO182" s="43"/>
      <c r="PUP182" s="44"/>
      <c r="PUQ182" s="42"/>
      <c r="PUR182" s="43"/>
      <c r="PUS182" s="43"/>
      <c r="PUT182" s="44"/>
      <c r="PUU182" s="42"/>
      <c r="PUV182" s="43"/>
      <c r="PUW182" s="43"/>
      <c r="PUX182" s="44"/>
      <c r="PUY182" s="42"/>
      <c r="PUZ182" s="43"/>
      <c r="PVA182" s="43"/>
      <c r="PVB182" s="44"/>
      <c r="PVC182" s="42"/>
      <c r="PVD182" s="43"/>
      <c r="PVE182" s="43"/>
      <c r="PVF182" s="44"/>
      <c r="PVG182" s="42"/>
      <c r="PVH182" s="43"/>
      <c r="PVI182" s="43"/>
      <c r="PVJ182" s="44"/>
      <c r="PVK182" s="42"/>
      <c r="PVL182" s="43"/>
      <c r="PVM182" s="43"/>
      <c r="PVN182" s="44"/>
      <c r="PVO182" s="42"/>
      <c r="PVP182" s="43"/>
      <c r="PVQ182" s="43"/>
      <c r="PVR182" s="44"/>
      <c r="PVS182" s="42"/>
      <c r="PVT182" s="43"/>
      <c r="PVU182" s="43"/>
      <c r="PVV182" s="44"/>
      <c r="PVW182" s="42"/>
      <c r="PVX182" s="43"/>
      <c r="PVY182" s="43"/>
      <c r="PVZ182" s="44"/>
      <c r="PWA182" s="42"/>
      <c r="PWB182" s="43"/>
      <c r="PWC182" s="43"/>
      <c r="PWD182" s="44"/>
      <c r="PWE182" s="42"/>
      <c r="PWF182" s="43"/>
      <c r="PWG182" s="43"/>
      <c r="PWH182" s="44"/>
      <c r="PWI182" s="42"/>
      <c r="PWJ182" s="43"/>
      <c r="PWK182" s="43"/>
      <c r="PWL182" s="44"/>
      <c r="PWM182" s="42"/>
      <c r="PWN182" s="43"/>
      <c r="PWO182" s="43"/>
      <c r="PWP182" s="44"/>
      <c r="PWQ182" s="42"/>
      <c r="PWR182" s="43"/>
      <c r="PWS182" s="43"/>
      <c r="PWT182" s="44"/>
      <c r="PWU182" s="42"/>
      <c r="PWV182" s="43"/>
      <c r="PWW182" s="43"/>
      <c r="PWX182" s="44"/>
      <c r="PWY182" s="42"/>
      <c r="PWZ182" s="43"/>
      <c r="PXA182" s="43"/>
      <c r="PXB182" s="44"/>
      <c r="PXC182" s="42"/>
      <c r="PXD182" s="43"/>
      <c r="PXE182" s="43"/>
      <c r="PXF182" s="44"/>
      <c r="PXG182" s="42"/>
      <c r="PXH182" s="43"/>
      <c r="PXI182" s="43"/>
      <c r="PXJ182" s="44"/>
      <c r="PXK182" s="42"/>
      <c r="PXL182" s="43"/>
      <c r="PXM182" s="43"/>
      <c r="PXN182" s="44"/>
      <c r="PXO182" s="42"/>
      <c r="PXP182" s="43"/>
      <c r="PXQ182" s="43"/>
      <c r="PXR182" s="44"/>
      <c r="PXS182" s="42"/>
      <c r="PXT182" s="43"/>
      <c r="PXU182" s="43"/>
      <c r="PXV182" s="44"/>
      <c r="PXW182" s="42"/>
      <c r="PXX182" s="43"/>
      <c r="PXY182" s="43"/>
      <c r="PXZ182" s="44"/>
      <c r="PYA182" s="42"/>
      <c r="PYB182" s="43"/>
      <c r="PYC182" s="43"/>
      <c r="PYD182" s="44"/>
      <c r="PYE182" s="42"/>
      <c r="PYF182" s="43"/>
      <c r="PYG182" s="43"/>
      <c r="PYH182" s="44"/>
      <c r="PYI182" s="42"/>
      <c r="PYJ182" s="43"/>
      <c r="PYK182" s="43"/>
      <c r="PYL182" s="44"/>
      <c r="PYM182" s="42"/>
      <c r="PYN182" s="43"/>
      <c r="PYO182" s="43"/>
      <c r="PYP182" s="44"/>
      <c r="PYQ182" s="42"/>
      <c r="PYR182" s="43"/>
      <c r="PYS182" s="43"/>
      <c r="PYT182" s="44"/>
      <c r="PYU182" s="42"/>
      <c r="PYV182" s="43"/>
      <c r="PYW182" s="43"/>
      <c r="PYX182" s="44"/>
      <c r="PYY182" s="42"/>
      <c r="PYZ182" s="43"/>
      <c r="PZA182" s="43"/>
      <c r="PZB182" s="44"/>
      <c r="PZC182" s="42"/>
      <c r="PZD182" s="43"/>
      <c r="PZE182" s="43"/>
      <c r="PZF182" s="44"/>
      <c r="PZG182" s="42"/>
      <c r="PZH182" s="43"/>
      <c r="PZI182" s="43"/>
      <c r="PZJ182" s="44"/>
      <c r="PZK182" s="42"/>
      <c r="PZL182" s="43"/>
      <c r="PZM182" s="43"/>
      <c r="PZN182" s="44"/>
      <c r="PZO182" s="42"/>
      <c r="PZP182" s="43"/>
      <c r="PZQ182" s="43"/>
      <c r="PZR182" s="44"/>
      <c r="PZS182" s="42"/>
      <c r="PZT182" s="43"/>
      <c r="PZU182" s="43"/>
      <c r="PZV182" s="44"/>
      <c r="PZW182" s="42"/>
      <c r="PZX182" s="43"/>
      <c r="PZY182" s="43"/>
      <c r="PZZ182" s="44"/>
      <c r="QAA182" s="42"/>
      <c r="QAB182" s="43"/>
      <c r="QAC182" s="43"/>
      <c r="QAD182" s="44"/>
      <c r="QAE182" s="42"/>
      <c r="QAF182" s="43"/>
      <c r="QAG182" s="43"/>
      <c r="QAH182" s="44"/>
      <c r="QAI182" s="42"/>
      <c r="QAJ182" s="43"/>
      <c r="QAK182" s="43"/>
      <c r="QAL182" s="44"/>
      <c r="QAM182" s="42"/>
      <c r="QAN182" s="43"/>
      <c r="QAO182" s="43"/>
      <c r="QAP182" s="44"/>
      <c r="QAQ182" s="42"/>
      <c r="QAR182" s="43"/>
      <c r="QAS182" s="43"/>
      <c r="QAT182" s="44"/>
      <c r="QAU182" s="42"/>
      <c r="QAV182" s="43"/>
      <c r="QAW182" s="43"/>
      <c r="QAX182" s="44"/>
      <c r="QAY182" s="42"/>
      <c r="QAZ182" s="43"/>
      <c r="QBA182" s="43"/>
      <c r="QBB182" s="44"/>
      <c r="QBC182" s="42"/>
      <c r="QBD182" s="43"/>
      <c r="QBE182" s="43"/>
      <c r="QBF182" s="44"/>
      <c r="QBG182" s="42"/>
      <c r="QBH182" s="43"/>
      <c r="QBI182" s="43"/>
      <c r="QBJ182" s="44"/>
      <c r="QBK182" s="42"/>
      <c r="QBL182" s="43"/>
      <c r="QBM182" s="43"/>
      <c r="QBN182" s="44"/>
      <c r="QBO182" s="42"/>
      <c r="QBP182" s="43"/>
      <c r="QBQ182" s="43"/>
      <c r="QBR182" s="44"/>
      <c r="QBS182" s="42"/>
      <c r="QBT182" s="43"/>
      <c r="QBU182" s="43"/>
      <c r="QBV182" s="44"/>
      <c r="QBW182" s="42"/>
      <c r="QBX182" s="43"/>
      <c r="QBY182" s="43"/>
      <c r="QBZ182" s="44"/>
      <c r="QCA182" s="42"/>
      <c r="QCB182" s="43"/>
      <c r="QCC182" s="43"/>
      <c r="QCD182" s="44"/>
      <c r="QCE182" s="42"/>
      <c r="QCF182" s="43"/>
      <c r="QCG182" s="43"/>
      <c r="QCH182" s="44"/>
      <c r="QCI182" s="42"/>
      <c r="QCJ182" s="43"/>
      <c r="QCK182" s="43"/>
      <c r="QCL182" s="44"/>
      <c r="QCM182" s="42"/>
      <c r="QCN182" s="43"/>
      <c r="QCO182" s="43"/>
      <c r="QCP182" s="44"/>
      <c r="QCQ182" s="42"/>
      <c r="QCR182" s="43"/>
      <c r="QCS182" s="43"/>
      <c r="QCT182" s="44"/>
      <c r="QCU182" s="42"/>
      <c r="QCV182" s="43"/>
      <c r="QCW182" s="43"/>
      <c r="QCX182" s="44"/>
      <c r="QCY182" s="42"/>
      <c r="QCZ182" s="43"/>
      <c r="QDA182" s="43"/>
      <c r="QDB182" s="44"/>
      <c r="QDC182" s="42"/>
      <c r="QDD182" s="43"/>
      <c r="QDE182" s="43"/>
      <c r="QDF182" s="44"/>
      <c r="QDG182" s="42"/>
      <c r="QDH182" s="43"/>
      <c r="QDI182" s="43"/>
      <c r="QDJ182" s="44"/>
      <c r="QDK182" s="42"/>
      <c r="QDL182" s="43"/>
      <c r="QDM182" s="43"/>
      <c r="QDN182" s="44"/>
      <c r="QDO182" s="42"/>
      <c r="QDP182" s="43"/>
      <c r="QDQ182" s="43"/>
      <c r="QDR182" s="44"/>
      <c r="QDS182" s="42"/>
      <c r="QDT182" s="43"/>
      <c r="QDU182" s="43"/>
      <c r="QDV182" s="44"/>
      <c r="QDW182" s="42"/>
      <c r="QDX182" s="43"/>
      <c r="QDY182" s="43"/>
      <c r="QDZ182" s="44"/>
      <c r="QEA182" s="42"/>
      <c r="QEB182" s="43"/>
      <c r="QEC182" s="43"/>
      <c r="QED182" s="44"/>
      <c r="QEE182" s="42"/>
      <c r="QEF182" s="43"/>
      <c r="QEG182" s="43"/>
      <c r="QEH182" s="44"/>
      <c r="QEI182" s="42"/>
      <c r="QEJ182" s="43"/>
      <c r="QEK182" s="43"/>
      <c r="QEL182" s="44"/>
      <c r="QEM182" s="42"/>
      <c r="QEN182" s="43"/>
      <c r="QEO182" s="43"/>
      <c r="QEP182" s="44"/>
      <c r="QEQ182" s="42"/>
      <c r="QER182" s="43"/>
      <c r="QES182" s="43"/>
      <c r="QET182" s="44"/>
      <c r="QEU182" s="42"/>
      <c r="QEV182" s="43"/>
      <c r="QEW182" s="43"/>
      <c r="QEX182" s="44"/>
      <c r="QEY182" s="42"/>
      <c r="QEZ182" s="43"/>
      <c r="QFA182" s="43"/>
      <c r="QFB182" s="44"/>
      <c r="QFC182" s="42"/>
      <c r="QFD182" s="43"/>
      <c r="QFE182" s="43"/>
      <c r="QFF182" s="44"/>
      <c r="QFG182" s="42"/>
      <c r="QFH182" s="43"/>
      <c r="QFI182" s="43"/>
      <c r="QFJ182" s="44"/>
      <c r="QFK182" s="42"/>
      <c r="QFL182" s="43"/>
      <c r="QFM182" s="43"/>
      <c r="QFN182" s="44"/>
      <c r="QFO182" s="42"/>
      <c r="QFP182" s="43"/>
      <c r="QFQ182" s="43"/>
      <c r="QFR182" s="44"/>
      <c r="QFS182" s="42"/>
      <c r="QFT182" s="43"/>
      <c r="QFU182" s="43"/>
      <c r="QFV182" s="44"/>
      <c r="QFW182" s="42"/>
      <c r="QFX182" s="43"/>
      <c r="QFY182" s="43"/>
      <c r="QFZ182" s="44"/>
      <c r="QGA182" s="42"/>
      <c r="QGB182" s="43"/>
      <c r="QGC182" s="43"/>
      <c r="QGD182" s="44"/>
      <c r="QGE182" s="42"/>
      <c r="QGF182" s="43"/>
      <c r="QGG182" s="43"/>
      <c r="QGH182" s="44"/>
      <c r="QGI182" s="42"/>
      <c r="QGJ182" s="43"/>
      <c r="QGK182" s="43"/>
      <c r="QGL182" s="44"/>
      <c r="QGM182" s="42"/>
      <c r="QGN182" s="43"/>
      <c r="QGO182" s="43"/>
      <c r="QGP182" s="44"/>
      <c r="QGQ182" s="42"/>
      <c r="QGR182" s="43"/>
      <c r="QGS182" s="43"/>
      <c r="QGT182" s="44"/>
      <c r="QGU182" s="42"/>
      <c r="QGV182" s="43"/>
      <c r="QGW182" s="43"/>
      <c r="QGX182" s="44"/>
      <c r="QGY182" s="42"/>
      <c r="QGZ182" s="43"/>
      <c r="QHA182" s="43"/>
      <c r="QHB182" s="44"/>
      <c r="QHC182" s="42"/>
      <c r="QHD182" s="43"/>
      <c r="QHE182" s="43"/>
      <c r="QHF182" s="44"/>
      <c r="QHG182" s="42"/>
      <c r="QHH182" s="43"/>
      <c r="QHI182" s="43"/>
      <c r="QHJ182" s="44"/>
      <c r="QHK182" s="42"/>
      <c r="QHL182" s="43"/>
      <c r="QHM182" s="43"/>
      <c r="QHN182" s="44"/>
      <c r="QHO182" s="42"/>
      <c r="QHP182" s="43"/>
      <c r="QHQ182" s="43"/>
      <c r="QHR182" s="44"/>
      <c r="QHS182" s="42"/>
      <c r="QHT182" s="43"/>
      <c r="QHU182" s="43"/>
      <c r="QHV182" s="44"/>
      <c r="QHW182" s="42"/>
      <c r="QHX182" s="43"/>
      <c r="QHY182" s="43"/>
      <c r="QHZ182" s="44"/>
      <c r="QIA182" s="42"/>
      <c r="QIB182" s="43"/>
      <c r="QIC182" s="43"/>
      <c r="QID182" s="44"/>
      <c r="QIE182" s="42"/>
      <c r="QIF182" s="43"/>
      <c r="QIG182" s="43"/>
      <c r="QIH182" s="44"/>
      <c r="QII182" s="42"/>
      <c r="QIJ182" s="43"/>
      <c r="QIK182" s="43"/>
      <c r="QIL182" s="44"/>
      <c r="QIM182" s="42"/>
      <c r="QIN182" s="43"/>
      <c r="QIO182" s="43"/>
      <c r="QIP182" s="44"/>
      <c r="QIQ182" s="42"/>
      <c r="QIR182" s="43"/>
      <c r="QIS182" s="43"/>
      <c r="QIT182" s="44"/>
      <c r="QIU182" s="42"/>
      <c r="QIV182" s="43"/>
      <c r="QIW182" s="43"/>
      <c r="QIX182" s="44"/>
      <c r="QIY182" s="42"/>
      <c r="QIZ182" s="43"/>
      <c r="QJA182" s="43"/>
      <c r="QJB182" s="44"/>
      <c r="QJC182" s="42"/>
      <c r="QJD182" s="43"/>
      <c r="QJE182" s="43"/>
      <c r="QJF182" s="44"/>
      <c r="QJG182" s="42"/>
      <c r="QJH182" s="43"/>
      <c r="QJI182" s="43"/>
      <c r="QJJ182" s="44"/>
      <c r="QJK182" s="42"/>
      <c r="QJL182" s="43"/>
      <c r="QJM182" s="43"/>
      <c r="QJN182" s="44"/>
      <c r="QJO182" s="42"/>
      <c r="QJP182" s="43"/>
      <c r="QJQ182" s="43"/>
      <c r="QJR182" s="44"/>
      <c r="QJS182" s="42"/>
      <c r="QJT182" s="43"/>
      <c r="QJU182" s="43"/>
      <c r="QJV182" s="44"/>
      <c r="QJW182" s="42"/>
      <c r="QJX182" s="43"/>
      <c r="QJY182" s="43"/>
      <c r="QJZ182" s="44"/>
      <c r="QKA182" s="42"/>
      <c r="QKB182" s="43"/>
      <c r="QKC182" s="43"/>
      <c r="QKD182" s="44"/>
      <c r="QKE182" s="42"/>
      <c r="QKF182" s="43"/>
      <c r="QKG182" s="43"/>
      <c r="QKH182" s="44"/>
      <c r="QKI182" s="42"/>
      <c r="QKJ182" s="43"/>
      <c r="QKK182" s="43"/>
      <c r="QKL182" s="44"/>
      <c r="QKM182" s="42"/>
      <c r="QKN182" s="43"/>
      <c r="QKO182" s="43"/>
      <c r="QKP182" s="44"/>
      <c r="QKQ182" s="42"/>
      <c r="QKR182" s="43"/>
      <c r="QKS182" s="43"/>
      <c r="QKT182" s="44"/>
      <c r="QKU182" s="42"/>
      <c r="QKV182" s="43"/>
      <c r="QKW182" s="43"/>
      <c r="QKX182" s="44"/>
      <c r="QKY182" s="42"/>
      <c r="QKZ182" s="43"/>
      <c r="QLA182" s="43"/>
      <c r="QLB182" s="44"/>
      <c r="QLC182" s="42"/>
      <c r="QLD182" s="43"/>
      <c r="QLE182" s="43"/>
      <c r="QLF182" s="44"/>
      <c r="QLG182" s="42"/>
      <c r="QLH182" s="43"/>
      <c r="QLI182" s="43"/>
      <c r="QLJ182" s="44"/>
      <c r="QLK182" s="42"/>
      <c r="QLL182" s="43"/>
      <c r="QLM182" s="43"/>
      <c r="QLN182" s="44"/>
      <c r="QLO182" s="42"/>
      <c r="QLP182" s="43"/>
      <c r="QLQ182" s="43"/>
      <c r="QLR182" s="44"/>
      <c r="QLS182" s="42"/>
      <c r="QLT182" s="43"/>
      <c r="QLU182" s="43"/>
      <c r="QLV182" s="44"/>
      <c r="QLW182" s="42"/>
      <c r="QLX182" s="43"/>
      <c r="QLY182" s="43"/>
      <c r="QLZ182" s="44"/>
      <c r="QMA182" s="42"/>
      <c r="QMB182" s="43"/>
      <c r="QMC182" s="43"/>
      <c r="QMD182" s="44"/>
      <c r="QME182" s="42"/>
      <c r="QMF182" s="43"/>
      <c r="QMG182" s="43"/>
      <c r="QMH182" s="44"/>
      <c r="QMI182" s="42"/>
      <c r="QMJ182" s="43"/>
      <c r="QMK182" s="43"/>
      <c r="QML182" s="44"/>
      <c r="QMM182" s="42"/>
      <c r="QMN182" s="43"/>
      <c r="QMO182" s="43"/>
      <c r="QMP182" s="44"/>
      <c r="QMQ182" s="42"/>
      <c r="QMR182" s="43"/>
      <c r="QMS182" s="43"/>
      <c r="QMT182" s="44"/>
      <c r="QMU182" s="42"/>
      <c r="QMV182" s="43"/>
      <c r="QMW182" s="43"/>
      <c r="QMX182" s="44"/>
      <c r="QMY182" s="42"/>
      <c r="QMZ182" s="43"/>
      <c r="QNA182" s="43"/>
      <c r="QNB182" s="44"/>
      <c r="QNC182" s="42"/>
      <c r="QND182" s="43"/>
      <c r="QNE182" s="43"/>
      <c r="QNF182" s="44"/>
      <c r="QNG182" s="42"/>
      <c r="QNH182" s="43"/>
      <c r="QNI182" s="43"/>
      <c r="QNJ182" s="44"/>
      <c r="QNK182" s="42"/>
      <c r="QNL182" s="43"/>
      <c r="QNM182" s="43"/>
      <c r="QNN182" s="44"/>
      <c r="QNO182" s="42"/>
      <c r="QNP182" s="43"/>
      <c r="QNQ182" s="43"/>
      <c r="QNR182" s="44"/>
      <c r="QNS182" s="42"/>
      <c r="QNT182" s="43"/>
      <c r="QNU182" s="43"/>
      <c r="QNV182" s="44"/>
      <c r="QNW182" s="42"/>
      <c r="QNX182" s="43"/>
      <c r="QNY182" s="43"/>
      <c r="QNZ182" s="44"/>
      <c r="QOA182" s="42"/>
      <c r="QOB182" s="43"/>
      <c r="QOC182" s="43"/>
      <c r="QOD182" s="44"/>
      <c r="QOE182" s="42"/>
      <c r="QOF182" s="43"/>
      <c r="QOG182" s="43"/>
      <c r="QOH182" s="44"/>
      <c r="QOI182" s="42"/>
      <c r="QOJ182" s="43"/>
      <c r="QOK182" s="43"/>
      <c r="QOL182" s="44"/>
      <c r="QOM182" s="42"/>
      <c r="QON182" s="43"/>
      <c r="QOO182" s="43"/>
      <c r="QOP182" s="44"/>
      <c r="QOQ182" s="42"/>
      <c r="QOR182" s="43"/>
      <c r="QOS182" s="43"/>
      <c r="QOT182" s="44"/>
      <c r="QOU182" s="42"/>
      <c r="QOV182" s="43"/>
      <c r="QOW182" s="43"/>
      <c r="QOX182" s="44"/>
      <c r="QOY182" s="42"/>
      <c r="QOZ182" s="43"/>
      <c r="QPA182" s="43"/>
      <c r="QPB182" s="44"/>
      <c r="QPC182" s="42"/>
      <c r="QPD182" s="43"/>
      <c r="QPE182" s="43"/>
      <c r="QPF182" s="44"/>
      <c r="QPG182" s="42"/>
      <c r="QPH182" s="43"/>
      <c r="QPI182" s="43"/>
      <c r="QPJ182" s="44"/>
      <c r="QPK182" s="42"/>
      <c r="QPL182" s="43"/>
      <c r="QPM182" s="43"/>
      <c r="QPN182" s="44"/>
      <c r="QPO182" s="42"/>
      <c r="QPP182" s="43"/>
      <c r="QPQ182" s="43"/>
      <c r="QPR182" s="44"/>
      <c r="QPS182" s="42"/>
      <c r="QPT182" s="43"/>
      <c r="QPU182" s="43"/>
      <c r="QPV182" s="44"/>
      <c r="QPW182" s="42"/>
      <c r="QPX182" s="43"/>
      <c r="QPY182" s="43"/>
      <c r="QPZ182" s="44"/>
      <c r="QQA182" s="42"/>
      <c r="QQB182" s="43"/>
      <c r="QQC182" s="43"/>
      <c r="QQD182" s="44"/>
      <c r="QQE182" s="42"/>
      <c r="QQF182" s="43"/>
      <c r="QQG182" s="43"/>
      <c r="QQH182" s="44"/>
      <c r="QQI182" s="42"/>
      <c r="QQJ182" s="43"/>
      <c r="QQK182" s="43"/>
      <c r="QQL182" s="44"/>
      <c r="QQM182" s="42"/>
      <c r="QQN182" s="43"/>
      <c r="QQO182" s="43"/>
      <c r="QQP182" s="44"/>
      <c r="QQQ182" s="42"/>
      <c r="QQR182" s="43"/>
      <c r="QQS182" s="43"/>
      <c r="QQT182" s="44"/>
      <c r="QQU182" s="42"/>
      <c r="QQV182" s="43"/>
      <c r="QQW182" s="43"/>
      <c r="QQX182" s="44"/>
      <c r="QQY182" s="42"/>
      <c r="QQZ182" s="43"/>
      <c r="QRA182" s="43"/>
      <c r="QRB182" s="44"/>
      <c r="QRC182" s="42"/>
      <c r="QRD182" s="43"/>
      <c r="QRE182" s="43"/>
      <c r="QRF182" s="44"/>
      <c r="QRG182" s="42"/>
      <c r="QRH182" s="43"/>
      <c r="QRI182" s="43"/>
      <c r="QRJ182" s="44"/>
      <c r="QRK182" s="42"/>
      <c r="QRL182" s="43"/>
      <c r="QRM182" s="43"/>
      <c r="QRN182" s="44"/>
      <c r="QRO182" s="42"/>
      <c r="QRP182" s="43"/>
      <c r="QRQ182" s="43"/>
      <c r="QRR182" s="44"/>
      <c r="QRS182" s="42"/>
      <c r="QRT182" s="43"/>
      <c r="QRU182" s="43"/>
      <c r="QRV182" s="44"/>
      <c r="QRW182" s="42"/>
      <c r="QRX182" s="43"/>
      <c r="QRY182" s="43"/>
      <c r="QRZ182" s="44"/>
      <c r="QSA182" s="42"/>
      <c r="QSB182" s="43"/>
      <c r="QSC182" s="43"/>
      <c r="QSD182" s="44"/>
      <c r="QSE182" s="42"/>
      <c r="QSF182" s="43"/>
      <c r="QSG182" s="43"/>
      <c r="QSH182" s="44"/>
      <c r="QSI182" s="42"/>
      <c r="QSJ182" s="43"/>
      <c r="QSK182" s="43"/>
      <c r="QSL182" s="44"/>
      <c r="QSM182" s="42"/>
      <c r="QSN182" s="43"/>
      <c r="QSO182" s="43"/>
      <c r="QSP182" s="44"/>
      <c r="QSQ182" s="42"/>
      <c r="QSR182" s="43"/>
      <c r="QSS182" s="43"/>
      <c r="QST182" s="44"/>
      <c r="QSU182" s="42"/>
      <c r="QSV182" s="43"/>
      <c r="QSW182" s="43"/>
      <c r="QSX182" s="44"/>
      <c r="QSY182" s="42"/>
      <c r="QSZ182" s="43"/>
      <c r="QTA182" s="43"/>
      <c r="QTB182" s="44"/>
      <c r="QTC182" s="42"/>
      <c r="QTD182" s="43"/>
      <c r="QTE182" s="43"/>
      <c r="QTF182" s="44"/>
      <c r="QTG182" s="42"/>
      <c r="QTH182" s="43"/>
      <c r="QTI182" s="43"/>
      <c r="QTJ182" s="44"/>
      <c r="QTK182" s="42"/>
      <c r="QTL182" s="43"/>
      <c r="QTM182" s="43"/>
      <c r="QTN182" s="44"/>
      <c r="QTO182" s="42"/>
      <c r="QTP182" s="43"/>
      <c r="QTQ182" s="43"/>
      <c r="QTR182" s="44"/>
      <c r="QTS182" s="42"/>
      <c r="QTT182" s="43"/>
      <c r="QTU182" s="43"/>
      <c r="QTV182" s="44"/>
      <c r="QTW182" s="42"/>
      <c r="QTX182" s="43"/>
      <c r="QTY182" s="43"/>
      <c r="QTZ182" s="44"/>
      <c r="QUA182" s="42"/>
      <c r="QUB182" s="43"/>
      <c r="QUC182" s="43"/>
      <c r="QUD182" s="44"/>
      <c r="QUE182" s="42"/>
      <c r="QUF182" s="43"/>
      <c r="QUG182" s="43"/>
      <c r="QUH182" s="44"/>
      <c r="QUI182" s="42"/>
      <c r="QUJ182" s="43"/>
      <c r="QUK182" s="43"/>
      <c r="QUL182" s="44"/>
      <c r="QUM182" s="42"/>
      <c r="QUN182" s="43"/>
      <c r="QUO182" s="43"/>
      <c r="QUP182" s="44"/>
      <c r="QUQ182" s="42"/>
      <c r="QUR182" s="43"/>
      <c r="QUS182" s="43"/>
      <c r="QUT182" s="44"/>
      <c r="QUU182" s="42"/>
      <c r="QUV182" s="43"/>
      <c r="QUW182" s="43"/>
      <c r="QUX182" s="44"/>
      <c r="QUY182" s="42"/>
      <c r="QUZ182" s="43"/>
      <c r="QVA182" s="43"/>
      <c r="QVB182" s="44"/>
      <c r="QVC182" s="42"/>
      <c r="QVD182" s="43"/>
      <c r="QVE182" s="43"/>
      <c r="QVF182" s="44"/>
      <c r="QVG182" s="42"/>
      <c r="QVH182" s="43"/>
      <c r="QVI182" s="43"/>
      <c r="QVJ182" s="44"/>
      <c r="QVK182" s="42"/>
      <c r="QVL182" s="43"/>
      <c r="QVM182" s="43"/>
      <c r="QVN182" s="44"/>
      <c r="QVO182" s="42"/>
      <c r="QVP182" s="43"/>
      <c r="QVQ182" s="43"/>
      <c r="QVR182" s="44"/>
      <c r="QVS182" s="42"/>
      <c r="QVT182" s="43"/>
      <c r="QVU182" s="43"/>
      <c r="QVV182" s="44"/>
      <c r="QVW182" s="42"/>
      <c r="QVX182" s="43"/>
      <c r="QVY182" s="43"/>
      <c r="QVZ182" s="44"/>
      <c r="QWA182" s="42"/>
      <c r="QWB182" s="43"/>
      <c r="QWC182" s="43"/>
      <c r="QWD182" s="44"/>
      <c r="QWE182" s="42"/>
      <c r="QWF182" s="43"/>
      <c r="QWG182" s="43"/>
      <c r="QWH182" s="44"/>
      <c r="QWI182" s="42"/>
      <c r="QWJ182" s="43"/>
      <c r="QWK182" s="43"/>
      <c r="QWL182" s="44"/>
      <c r="QWM182" s="42"/>
      <c r="QWN182" s="43"/>
      <c r="QWO182" s="43"/>
      <c r="QWP182" s="44"/>
      <c r="QWQ182" s="42"/>
      <c r="QWR182" s="43"/>
      <c r="QWS182" s="43"/>
      <c r="QWT182" s="44"/>
      <c r="QWU182" s="42"/>
      <c r="QWV182" s="43"/>
      <c r="QWW182" s="43"/>
      <c r="QWX182" s="44"/>
      <c r="QWY182" s="42"/>
      <c r="QWZ182" s="43"/>
      <c r="QXA182" s="43"/>
      <c r="QXB182" s="44"/>
      <c r="QXC182" s="42"/>
      <c r="QXD182" s="43"/>
      <c r="QXE182" s="43"/>
      <c r="QXF182" s="44"/>
      <c r="QXG182" s="42"/>
      <c r="QXH182" s="43"/>
      <c r="QXI182" s="43"/>
      <c r="QXJ182" s="44"/>
      <c r="QXK182" s="42"/>
      <c r="QXL182" s="43"/>
      <c r="QXM182" s="43"/>
      <c r="QXN182" s="44"/>
      <c r="QXO182" s="42"/>
      <c r="QXP182" s="43"/>
      <c r="QXQ182" s="43"/>
      <c r="QXR182" s="44"/>
      <c r="QXS182" s="42"/>
      <c r="QXT182" s="43"/>
      <c r="QXU182" s="43"/>
      <c r="QXV182" s="44"/>
      <c r="QXW182" s="42"/>
      <c r="QXX182" s="43"/>
      <c r="QXY182" s="43"/>
      <c r="QXZ182" s="44"/>
      <c r="QYA182" s="42"/>
      <c r="QYB182" s="43"/>
      <c r="QYC182" s="43"/>
      <c r="QYD182" s="44"/>
      <c r="QYE182" s="42"/>
      <c r="QYF182" s="43"/>
      <c r="QYG182" s="43"/>
      <c r="QYH182" s="44"/>
      <c r="QYI182" s="42"/>
      <c r="QYJ182" s="43"/>
      <c r="QYK182" s="43"/>
      <c r="QYL182" s="44"/>
      <c r="QYM182" s="42"/>
      <c r="QYN182" s="43"/>
      <c r="QYO182" s="43"/>
      <c r="QYP182" s="44"/>
      <c r="QYQ182" s="42"/>
      <c r="QYR182" s="43"/>
      <c r="QYS182" s="43"/>
      <c r="QYT182" s="44"/>
      <c r="QYU182" s="42"/>
      <c r="QYV182" s="43"/>
      <c r="QYW182" s="43"/>
      <c r="QYX182" s="44"/>
      <c r="QYY182" s="42"/>
      <c r="QYZ182" s="43"/>
      <c r="QZA182" s="43"/>
      <c r="QZB182" s="44"/>
      <c r="QZC182" s="42"/>
      <c r="QZD182" s="43"/>
      <c r="QZE182" s="43"/>
      <c r="QZF182" s="44"/>
      <c r="QZG182" s="42"/>
      <c r="QZH182" s="43"/>
      <c r="QZI182" s="43"/>
      <c r="QZJ182" s="44"/>
      <c r="QZK182" s="42"/>
      <c r="QZL182" s="43"/>
      <c r="QZM182" s="43"/>
      <c r="QZN182" s="44"/>
      <c r="QZO182" s="42"/>
      <c r="QZP182" s="43"/>
      <c r="QZQ182" s="43"/>
      <c r="QZR182" s="44"/>
      <c r="QZS182" s="42"/>
      <c r="QZT182" s="43"/>
      <c r="QZU182" s="43"/>
      <c r="QZV182" s="44"/>
      <c r="QZW182" s="42"/>
      <c r="QZX182" s="43"/>
      <c r="QZY182" s="43"/>
      <c r="QZZ182" s="44"/>
      <c r="RAA182" s="42"/>
      <c r="RAB182" s="43"/>
      <c r="RAC182" s="43"/>
      <c r="RAD182" s="44"/>
      <c r="RAE182" s="42"/>
      <c r="RAF182" s="43"/>
      <c r="RAG182" s="43"/>
      <c r="RAH182" s="44"/>
      <c r="RAI182" s="42"/>
      <c r="RAJ182" s="43"/>
      <c r="RAK182" s="43"/>
      <c r="RAL182" s="44"/>
      <c r="RAM182" s="42"/>
      <c r="RAN182" s="43"/>
      <c r="RAO182" s="43"/>
      <c r="RAP182" s="44"/>
      <c r="RAQ182" s="42"/>
      <c r="RAR182" s="43"/>
      <c r="RAS182" s="43"/>
      <c r="RAT182" s="44"/>
      <c r="RAU182" s="42"/>
      <c r="RAV182" s="43"/>
      <c r="RAW182" s="43"/>
      <c r="RAX182" s="44"/>
      <c r="RAY182" s="42"/>
      <c r="RAZ182" s="43"/>
      <c r="RBA182" s="43"/>
      <c r="RBB182" s="44"/>
      <c r="RBC182" s="42"/>
      <c r="RBD182" s="43"/>
      <c r="RBE182" s="43"/>
      <c r="RBF182" s="44"/>
      <c r="RBG182" s="42"/>
      <c r="RBH182" s="43"/>
      <c r="RBI182" s="43"/>
      <c r="RBJ182" s="44"/>
      <c r="RBK182" s="42"/>
      <c r="RBL182" s="43"/>
      <c r="RBM182" s="43"/>
      <c r="RBN182" s="44"/>
      <c r="RBO182" s="42"/>
      <c r="RBP182" s="43"/>
      <c r="RBQ182" s="43"/>
      <c r="RBR182" s="44"/>
      <c r="RBS182" s="42"/>
      <c r="RBT182" s="43"/>
      <c r="RBU182" s="43"/>
      <c r="RBV182" s="44"/>
      <c r="RBW182" s="42"/>
      <c r="RBX182" s="43"/>
      <c r="RBY182" s="43"/>
      <c r="RBZ182" s="44"/>
      <c r="RCA182" s="42"/>
      <c r="RCB182" s="43"/>
      <c r="RCC182" s="43"/>
      <c r="RCD182" s="44"/>
      <c r="RCE182" s="42"/>
      <c r="RCF182" s="43"/>
      <c r="RCG182" s="43"/>
      <c r="RCH182" s="44"/>
      <c r="RCI182" s="42"/>
      <c r="RCJ182" s="43"/>
      <c r="RCK182" s="43"/>
      <c r="RCL182" s="44"/>
      <c r="RCM182" s="42"/>
      <c r="RCN182" s="43"/>
      <c r="RCO182" s="43"/>
      <c r="RCP182" s="44"/>
      <c r="RCQ182" s="42"/>
      <c r="RCR182" s="43"/>
      <c r="RCS182" s="43"/>
      <c r="RCT182" s="44"/>
      <c r="RCU182" s="42"/>
      <c r="RCV182" s="43"/>
      <c r="RCW182" s="43"/>
      <c r="RCX182" s="44"/>
      <c r="RCY182" s="42"/>
      <c r="RCZ182" s="43"/>
      <c r="RDA182" s="43"/>
      <c r="RDB182" s="44"/>
      <c r="RDC182" s="42"/>
      <c r="RDD182" s="43"/>
      <c r="RDE182" s="43"/>
      <c r="RDF182" s="44"/>
      <c r="RDG182" s="42"/>
      <c r="RDH182" s="43"/>
      <c r="RDI182" s="43"/>
      <c r="RDJ182" s="44"/>
      <c r="RDK182" s="42"/>
      <c r="RDL182" s="43"/>
      <c r="RDM182" s="43"/>
      <c r="RDN182" s="44"/>
      <c r="RDO182" s="42"/>
      <c r="RDP182" s="43"/>
      <c r="RDQ182" s="43"/>
      <c r="RDR182" s="44"/>
      <c r="RDS182" s="42"/>
      <c r="RDT182" s="43"/>
      <c r="RDU182" s="43"/>
      <c r="RDV182" s="44"/>
      <c r="RDW182" s="42"/>
      <c r="RDX182" s="43"/>
      <c r="RDY182" s="43"/>
      <c r="RDZ182" s="44"/>
      <c r="REA182" s="42"/>
      <c r="REB182" s="43"/>
      <c r="REC182" s="43"/>
      <c r="RED182" s="44"/>
      <c r="REE182" s="42"/>
      <c r="REF182" s="43"/>
      <c r="REG182" s="43"/>
      <c r="REH182" s="44"/>
      <c r="REI182" s="42"/>
      <c r="REJ182" s="43"/>
      <c r="REK182" s="43"/>
      <c r="REL182" s="44"/>
      <c r="REM182" s="42"/>
      <c r="REN182" s="43"/>
      <c r="REO182" s="43"/>
      <c r="REP182" s="44"/>
      <c r="REQ182" s="42"/>
      <c r="RER182" s="43"/>
      <c r="RES182" s="43"/>
      <c r="RET182" s="44"/>
      <c r="REU182" s="42"/>
      <c r="REV182" s="43"/>
      <c r="REW182" s="43"/>
      <c r="REX182" s="44"/>
      <c r="REY182" s="42"/>
      <c r="REZ182" s="43"/>
      <c r="RFA182" s="43"/>
      <c r="RFB182" s="44"/>
      <c r="RFC182" s="42"/>
      <c r="RFD182" s="43"/>
      <c r="RFE182" s="43"/>
      <c r="RFF182" s="44"/>
      <c r="RFG182" s="42"/>
      <c r="RFH182" s="43"/>
      <c r="RFI182" s="43"/>
      <c r="RFJ182" s="44"/>
      <c r="RFK182" s="42"/>
      <c r="RFL182" s="43"/>
      <c r="RFM182" s="43"/>
      <c r="RFN182" s="44"/>
      <c r="RFO182" s="42"/>
      <c r="RFP182" s="43"/>
      <c r="RFQ182" s="43"/>
      <c r="RFR182" s="44"/>
      <c r="RFS182" s="42"/>
      <c r="RFT182" s="43"/>
      <c r="RFU182" s="43"/>
      <c r="RFV182" s="44"/>
      <c r="RFW182" s="42"/>
      <c r="RFX182" s="43"/>
      <c r="RFY182" s="43"/>
      <c r="RFZ182" s="44"/>
      <c r="RGA182" s="42"/>
      <c r="RGB182" s="43"/>
      <c r="RGC182" s="43"/>
      <c r="RGD182" s="44"/>
      <c r="RGE182" s="42"/>
      <c r="RGF182" s="43"/>
      <c r="RGG182" s="43"/>
      <c r="RGH182" s="44"/>
      <c r="RGI182" s="42"/>
      <c r="RGJ182" s="43"/>
      <c r="RGK182" s="43"/>
      <c r="RGL182" s="44"/>
      <c r="RGM182" s="42"/>
      <c r="RGN182" s="43"/>
      <c r="RGO182" s="43"/>
      <c r="RGP182" s="44"/>
      <c r="RGQ182" s="42"/>
      <c r="RGR182" s="43"/>
      <c r="RGS182" s="43"/>
      <c r="RGT182" s="44"/>
      <c r="RGU182" s="42"/>
      <c r="RGV182" s="43"/>
      <c r="RGW182" s="43"/>
      <c r="RGX182" s="44"/>
      <c r="RGY182" s="42"/>
      <c r="RGZ182" s="43"/>
      <c r="RHA182" s="43"/>
      <c r="RHB182" s="44"/>
      <c r="RHC182" s="42"/>
      <c r="RHD182" s="43"/>
      <c r="RHE182" s="43"/>
      <c r="RHF182" s="44"/>
      <c r="RHG182" s="42"/>
      <c r="RHH182" s="43"/>
      <c r="RHI182" s="43"/>
      <c r="RHJ182" s="44"/>
      <c r="RHK182" s="42"/>
      <c r="RHL182" s="43"/>
      <c r="RHM182" s="43"/>
      <c r="RHN182" s="44"/>
      <c r="RHO182" s="42"/>
      <c r="RHP182" s="43"/>
      <c r="RHQ182" s="43"/>
      <c r="RHR182" s="44"/>
      <c r="RHS182" s="42"/>
      <c r="RHT182" s="43"/>
      <c r="RHU182" s="43"/>
      <c r="RHV182" s="44"/>
      <c r="RHW182" s="42"/>
      <c r="RHX182" s="43"/>
      <c r="RHY182" s="43"/>
      <c r="RHZ182" s="44"/>
      <c r="RIA182" s="42"/>
      <c r="RIB182" s="43"/>
      <c r="RIC182" s="43"/>
      <c r="RID182" s="44"/>
      <c r="RIE182" s="42"/>
      <c r="RIF182" s="43"/>
      <c r="RIG182" s="43"/>
      <c r="RIH182" s="44"/>
      <c r="RII182" s="42"/>
      <c r="RIJ182" s="43"/>
      <c r="RIK182" s="43"/>
      <c r="RIL182" s="44"/>
      <c r="RIM182" s="42"/>
      <c r="RIN182" s="43"/>
      <c r="RIO182" s="43"/>
      <c r="RIP182" s="44"/>
      <c r="RIQ182" s="42"/>
      <c r="RIR182" s="43"/>
      <c r="RIS182" s="43"/>
      <c r="RIT182" s="44"/>
      <c r="RIU182" s="42"/>
      <c r="RIV182" s="43"/>
      <c r="RIW182" s="43"/>
      <c r="RIX182" s="44"/>
      <c r="RIY182" s="42"/>
      <c r="RIZ182" s="43"/>
      <c r="RJA182" s="43"/>
      <c r="RJB182" s="44"/>
      <c r="RJC182" s="42"/>
      <c r="RJD182" s="43"/>
      <c r="RJE182" s="43"/>
      <c r="RJF182" s="44"/>
      <c r="RJG182" s="42"/>
      <c r="RJH182" s="43"/>
      <c r="RJI182" s="43"/>
      <c r="RJJ182" s="44"/>
      <c r="RJK182" s="42"/>
      <c r="RJL182" s="43"/>
      <c r="RJM182" s="43"/>
      <c r="RJN182" s="44"/>
      <c r="RJO182" s="42"/>
      <c r="RJP182" s="43"/>
      <c r="RJQ182" s="43"/>
      <c r="RJR182" s="44"/>
      <c r="RJS182" s="42"/>
      <c r="RJT182" s="43"/>
      <c r="RJU182" s="43"/>
      <c r="RJV182" s="44"/>
      <c r="RJW182" s="42"/>
      <c r="RJX182" s="43"/>
      <c r="RJY182" s="43"/>
      <c r="RJZ182" s="44"/>
      <c r="RKA182" s="42"/>
      <c r="RKB182" s="43"/>
      <c r="RKC182" s="43"/>
      <c r="RKD182" s="44"/>
      <c r="RKE182" s="42"/>
      <c r="RKF182" s="43"/>
      <c r="RKG182" s="43"/>
      <c r="RKH182" s="44"/>
      <c r="RKI182" s="42"/>
      <c r="RKJ182" s="43"/>
      <c r="RKK182" s="43"/>
      <c r="RKL182" s="44"/>
      <c r="RKM182" s="42"/>
      <c r="RKN182" s="43"/>
      <c r="RKO182" s="43"/>
      <c r="RKP182" s="44"/>
      <c r="RKQ182" s="42"/>
      <c r="RKR182" s="43"/>
      <c r="RKS182" s="43"/>
      <c r="RKT182" s="44"/>
      <c r="RKU182" s="42"/>
      <c r="RKV182" s="43"/>
      <c r="RKW182" s="43"/>
      <c r="RKX182" s="44"/>
      <c r="RKY182" s="42"/>
      <c r="RKZ182" s="43"/>
      <c r="RLA182" s="43"/>
      <c r="RLB182" s="44"/>
      <c r="RLC182" s="42"/>
      <c r="RLD182" s="43"/>
      <c r="RLE182" s="43"/>
      <c r="RLF182" s="44"/>
      <c r="RLG182" s="42"/>
      <c r="RLH182" s="43"/>
      <c r="RLI182" s="43"/>
      <c r="RLJ182" s="44"/>
      <c r="RLK182" s="42"/>
      <c r="RLL182" s="43"/>
      <c r="RLM182" s="43"/>
      <c r="RLN182" s="44"/>
      <c r="RLO182" s="42"/>
      <c r="RLP182" s="43"/>
      <c r="RLQ182" s="43"/>
      <c r="RLR182" s="44"/>
      <c r="RLS182" s="42"/>
      <c r="RLT182" s="43"/>
      <c r="RLU182" s="43"/>
      <c r="RLV182" s="44"/>
      <c r="RLW182" s="42"/>
      <c r="RLX182" s="43"/>
      <c r="RLY182" s="43"/>
      <c r="RLZ182" s="44"/>
      <c r="RMA182" s="42"/>
      <c r="RMB182" s="43"/>
      <c r="RMC182" s="43"/>
      <c r="RMD182" s="44"/>
      <c r="RME182" s="42"/>
      <c r="RMF182" s="43"/>
      <c r="RMG182" s="43"/>
      <c r="RMH182" s="44"/>
      <c r="RMI182" s="42"/>
      <c r="RMJ182" s="43"/>
      <c r="RMK182" s="43"/>
      <c r="RML182" s="44"/>
      <c r="RMM182" s="42"/>
      <c r="RMN182" s="43"/>
      <c r="RMO182" s="43"/>
      <c r="RMP182" s="44"/>
      <c r="RMQ182" s="42"/>
      <c r="RMR182" s="43"/>
      <c r="RMS182" s="43"/>
      <c r="RMT182" s="44"/>
      <c r="RMU182" s="42"/>
      <c r="RMV182" s="43"/>
      <c r="RMW182" s="43"/>
      <c r="RMX182" s="44"/>
      <c r="RMY182" s="42"/>
      <c r="RMZ182" s="43"/>
      <c r="RNA182" s="43"/>
      <c r="RNB182" s="44"/>
      <c r="RNC182" s="42"/>
      <c r="RND182" s="43"/>
      <c r="RNE182" s="43"/>
      <c r="RNF182" s="44"/>
      <c r="RNG182" s="42"/>
      <c r="RNH182" s="43"/>
      <c r="RNI182" s="43"/>
      <c r="RNJ182" s="44"/>
      <c r="RNK182" s="42"/>
      <c r="RNL182" s="43"/>
      <c r="RNM182" s="43"/>
      <c r="RNN182" s="44"/>
      <c r="RNO182" s="42"/>
      <c r="RNP182" s="43"/>
      <c r="RNQ182" s="43"/>
      <c r="RNR182" s="44"/>
      <c r="RNS182" s="42"/>
      <c r="RNT182" s="43"/>
      <c r="RNU182" s="43"/>
      <c r="RNV182" s="44"/>
      <c r="RNW182" s="42"/>
      <c r="RNX182" s="43"/>
      <c r="RNY182" s="43"/>
      <c r="RNZ182" s="44"/>
      <c r="ROA182" s="42"/>
      <c r="ROB182" s="43"/>
      <c r="ROC182" s="43"/>
      <c r="ROD182" s="44"/>
      <c r="ROE182" s="42"/>
      <c r="ROF182" s="43"/>
      <c r="ROG182" s="43"/>
      <c r="ROH182" s="44"/>
      <c r="ROI182" s="42"/>
      <c r="ROJ182" s="43"/>
      <c r="ROK182" s="43"/>
      <c r="ROL182" s="44"/>
      <c r="ROM182" s="42"/>
      <c r="RON182" s="43"/>
      <c r="ROO182" s="43"/>
      <c r="ROP182" s="44"/>
      <c r="ROQ182" s="42"/>
      <c r="ROR182" s="43"/>
      <c r="ROS182" s="43"/>
      <c r="ROT182" s="44"/>
      <c r="ROU182" s="42"/>
      <c r="ROV182" s="43"/>
      <c r="ROW182" s="43"/>
      <c r="ROX182" s="44"/>
      <c r="ROY182" s="42"/>
      <c r="ROZ182" s="43"/>
      <c r="RPA182" s="43"/>
      <c r="RPB182" s="44"/>
      <c r="RPC182" s="42"/>
      <c r="RPD182" s="43"/>
      <c r="RPE182" s="43"/>
      <c r="RPF182" s="44"/>
      <c r="RPG182" s="42"/>
      <c r="RPH182" s="43"/>
      <c r="RPI182" s="43"/>
      <c r="RPJ182" s="44"/>
      <c r="RPK182" s="42"/>
      <c r="RPL182" s="43"/>
      <c r="RPM182" s="43"/>
      <c r="RPN182" s="44"/>
      <c r="RPO182" s="42"/>
      <c r="RPP182" s="43"/>
      <c r="RPQ182" s="43"/>
      <c r="RPR182" s="44"/>
      <c r="RPS182" s="42"/>
      <c r="RPT182" s="43"/>
      <c r="RPU182" s="43"/>
      <c r="RPV182" s="44"/>
      <c r="RPW182" s="42"/>
      <c r="RPX182" s="43"/>
      <c r="RPY182" s="43"/>
      <c r="RPZ182" s="44"/>
      <c r="RQA182" s="42"/>
      <c r="RQB182" s="43"/>
      <c r="RQC182" s="43"/>
      <c r="RQD182" s="44"/>
      <c r="RQE182" s="42"/>
      <c r="RQF182" s="43"/>
      <c r="RQG182" s="43"/>
      <c r="RQH182" s="44"/>
      <c r="RQI182" s="42"/>
      <c r="RQJ182" s="43"/>
      <c r="RQK182" s="43"/>
      <c r="RQL182" s="44"/>
      <c r="RQM182" s="42"/>
      <c r="RQN182" s="43"/>
      <c r="RQO182" s="43"/>
      <c r="RQP182" s="44"/>
      <c r="RQQ182" s="42"/>
      <c r="RQR182" s="43"/>
      <c r="RQS182" s="43"/>
      <c r="RQT182" s="44"/>
      <c r="RQU182" s="42"/>
      <c r="RQV182" s="43"/>
      <c r="RQW182" s="43"/>
      <c r="RQX182" s="44"/>
      <c r="RQY182" s="42"/>
      <c r="RQZ182" s="43"/>
      <c r="RRA182" s="43"/>
      <c r="RRB182" s="44"/>
      <c r="RRC182" s="42"/>
      <c r="RRD182" s="43"/>
      <c r="RRE182" s="43"/>
      <c r="RRF182" s="44"/>
      <c r="RRG182" s="42"/>
      <c r="RRH182" s="43"/>
      <c r="RRI182" s="43"/>
      <c r="RRJ182" s="44"/>
      <c r="RRK182" s="42"/>
      <c r="RRL182" s="43"/>
      <c r="RRM182" s="43"/>
      <c r="RRN182" s="44"/>
      <c r="RRO182" s="42"/>
      <c r="RRP182" s="43"/>
      <c r="RRQ182" s="43"/>
      <c r="RRR182" s="44"/>
      <c r="RRS182" s="42"/>
      <c r="RRT182" s="43"/>
      <c r="RRU182" s="43"/>
      <c r="RRV182" s="44"/>
      <c r="RRW182" s="42"/>
      <c r="RRX182" s="43"/>
      <c r="RRY182" s="43"/>
      <c r="RRZ182" s="44"/>
      <c r="RSA182" s="42"/>
      <c r="RSB182" s="43"/>
      <c r="RSC182" s="43"/>
      <c r="RSD182" s="44"/>
      <c r="RSE182" s="42"/>
      <c r="RSF182" s="43"/>
      <c r="RSG182" s="43"/>
      <c r="RSH182" s="44"/>
      <c r="RSI182" s="42"/>
      <c r="RSJ182" s="43"/>
      <c r="RSK182" s="43"/>
      <c r="RSL182" s="44"/>
      <c r="RSM182" s="42"/>
      <c r="RSN182" s="43"/>
      <c r="RSO182" s="43"/>
      <c r="RSP182" s="44"/>
      <c r="RSQ182" s="42"/>
      <c r="RSR182" s="43"/>
      <c r="RSS182" s="43"/>
      <c r="RST182" s="44"/>
      <c r="RSU182" s="42"/>
      <c r="RSV182" s="43"/>
      <c r="RSW182" s="43"/>
      <c r="RSX182" s="44"/>
      <c r="RSY182" s="42"/>
      <c r="RSZ182" s="43"/>
      <c r="RTA182" s="43"/>
      <c r="RTB182" s="44"/>
      <c r="RTC182" s="42"/>
      <c r="RTD182" s="43"/>
      <c r="RTE182" s="43"/>
      <c r="RTF182" s="44"/>
      <c r="RTG182" s="42"/>
      <c r="RTH182" s="43"/>
      <c r="RTI182" s="43"/>
      <c r="RTJ182" s="44"/>
      <c r="RTK182" s="42"/>
      <c r="RTL182" s="43"/>
      <c r="RTM182" s="43"/>
      <c r="RTN182" s="44"/>
      <c r="RTO182" s="42"/>
      <c r="RTP182" s="43"/>
      <c r="RTQ182" s="43"/>
      <c r="RTR182" s="44"/>
      <c r="RTS182" s="42"/>
      <c r="RTT182" s="43"/>
      <c r="RTU182" s="43"/>
      <c r="RTV182" s="44"/>
      <c r="RTW182" s="42"/>
      <c r="RTX182" s="43"/>
      <c r="RTY182" s="43"/>
      <c r="RTZ182" s="44"/>
      <c r="RUA182" s="42"/>
      <c r="RUB182" s="43"/>
      <c r="RUC182" s="43"/>
      <c r="RUD182" s="44"/>
      <c r="RUE182" s="42"/>
      <c r="RUF182" s="43"/>
      <c r="RUG182" s="43"/>
      <c r="RUH182" s="44"/>
      <c r="RUI182" s="42"/>
      <c r="RUJ182" s="43"/>
      <c r="RUK182" s="43"/>
      <c r="RUL182" s="44"/>
      <c r="RUM182" s="42"/>
      <c r="RUN182" s="43"/>
      <c r="RUO182" s="43"/>
      <c r="RUP182" s="44"/>
      <c r="RUQ182" s="42"/>
      <c r="RUR182" s="43"/>
      <c r="RUS182" s="43"/>
      <c r="RUT182" s="44"/>
      <c r="RUU182" s="42"/>
      <c r="RUV182" s="43"/>
      <c r="RUW182" s="43"/>
      <c r="RUX182" s="44"/>
      <c r="RUY182" s="42"/>
      <c r="RUZ182" s="43"/>
      <c r="RVA182" s="43"/>
      <c r="RVB182" s="44"/>
      <c r="RVC182" s="42"/>
      <c r="RVD182" s="43"/>
      <c r="RVE182" s="43"/>
      <c r="RVF182" s="44"/>
      <c r="RVG182" s="42"/>
      <c r="RVH182" s="43"/>
      <c r="RVI182" s="43"/>
      <c r="RVJ182" s="44"/>
      <c r="RVK182" s="42"/>
      <c r="RVL182" s="43"/>
      <c r="RVM182" s="43"/>
      <c r="RVN182" s="44"/>
      <c r="RVO182" s="42"/>
      <c r="RVP182" s="43"/>
      <c r="RVQ182" s="43"/>
      <c r="RVR182" s="44"/>
      <c r="RVS182" s="42"/>
      <c r="RVT182" s="43"/>
      <c r="RVU182" s="43"/>
      <c r="RVV182" s="44"/>
      <c r="RVW182" s="42"/>
      <c r="RVX182" s="43"/>
      <c r="RVY182" s="43"/>
      <c r="RVZ182" s="44"/>
      <c r="RWA182" s="42"/>
      <c r="RWB182" s="43"/>
      <c r="RWC182" s="43"/>
      <c r="RWD182" s="44"/>
      <c r="RWE182" s="42"/>
      <c r="RWF182" s="43"/>
      <c r="RWG182" s="43"/>
      <c r="RWH182" s="44"/>
      <c r="RWI182" s="42"/>
      <c r="RWJ182" s="43"/>
      <c r="RWK182" s="43"/>
      <c r="RWL182" s="44"/>
      <c r="RWM182" s="42"/>
      <c r="RWN182" s="43"/>
      <c r="RWO182" s="43"/>
      <c r="RWP182" s="44"/>
      <c r="RWQ182" s="42"/>
      <c r="RWR182" s="43"/>
      <c r="RWS182" s="43"/>
      <c r="RWT182" s="44"/>
      <c r="RWU182" s="42"/>
      <c r="RWV182" s="43"/>
      <c r="RWW182" s="43"/>
      <c r="RWX182" s="44"/>
      <c r="RWY182" s="42"/>
      <c r="RWZ182" s="43"/>
      <c r="RXA182" s="43"/>
      <c r="RXB182" s="44"/>
      <c r="RXC182" s="42"/>
      <c r="RXD182" s="43"/>
      <c r="RXE182" s="43"/>
      <c r="RXF182" s="44"/>
      <c r="RXG182" s="42"/>
      <c r="RXH182" s="43"/>
      <c r="RXI182" s="43"/>
      <c r="RXJ182" s="44"/>
      <c r="RXK182" s="42"/>
      <c r="RXL182" s="43"/>
      <c r="RXM182" s="43"/>
      <c r="RXN182" s="44"/>
      <c r="RXO182" s="42"/>
      <c r="RXP182" s="43"/>
      <c r="RXQ182" s="43"/>
      <c r="RXR182" s="44"/>
      <c r="RXS182" s="42"/>
      <c r="RXT182" s="43"/>
      <c r="RXU182" s="43"/>
      <c r="RXV182" s="44"/>
      <c r="RXW182" s="42"/>
      <c r="RXX182" s="43"/>
      <c r="RXY182" s="43"/>
      <c r="RXZ182" s="44"/>
      <c r="RYA182" s="42"/>
      <c r="RYB182" s="43"/>
      <c r="RYC182" s="43"/>
      <c r="RYD182" s="44"/>
      <c r="RYE182" s="42"/>
      <c r="RYF182" s="43"/>
      <c r="RYG182" s="43"/>
      <c r="RYH182" s="44"/>
      <c r="RYI182" s="42"/>
      <c r="RYJ182" s="43"/>
      <c r="RYK182" s="43"/>
      <c r="RYL182" s="44"/>
      <c r="RYM182" s="42"/>
      <c r="RYN182" s="43"/>
      <c r="RYO182" s="43"/>
      <c r="RYP182" s="44"/>
      <c r="RYQ182" s="42"/>
      <c r="RYR182" s="43"/>
      <c r="RYS182" s="43"/>
      <c r="RYT182" s="44"/>
      <c r="RYU182" s="42"/>
      <c r="RYV182" s="43"/>
      <c r="RYW182" s="43"/>
      <c r="RYX182" s="44"/>
      <c r="RYY182" s="42"/>
      <c r="RYZ182" s="43"/>
      <c r="RZA182" s="43"/>
      <c r="RZB182" s="44"/>
      <c r="RZC182" s="42"/>
      <c r="RZD182" s="43"/>
      <c r="RZE182" s="43"/>
      <c r="RZF182" s="44"/>
      <c r="RZG182" s="42"/>
      <c r="RZH182" s="43"/>
      <c r="RZI182" s="43"/>
      <c r="RZJ182" s="44"/>
      <c r="RZK182" s="42"/>
      <c r="RZL182" s="43"/>
      <c r="RZM182" s="43"/>
      <c r="RZN182" s="44"/>
      <c r="RZO182" s="42"/>
      <c r="RZP182" s="43"/>
      <c r="RZQ182" s="43"/>
      <c r="RZR182" s="44"/>
      <c r="RZS182" s="42"/>
      <c r="RZT182" s="43"/>
      <c r="RZU182" s="43"/>
      <c r="RZV182" s="44"/>
      <c r="RZW182" s="42"/>
      <c r="RZX182" s="43"/>
      <c r="RZY182" s="43"/>
      <c r="RZZ182" s="44"/>
      <c r="SAA182" s="42"/>
      <c r="SAB182" s="43"/>
      <c r="SAC182" s="43"/>
      <c r="SAD182" s="44"/>
      <c r="SAE182" s="42"/>
      <c r="SAF182" s="43"/>
      <c r="SAG182" s="43"/>
      <c r="SAH182" s="44"/>
      <c r="SAI182" s="42"/>
      <c r="SAJ182" s="43"/>
      <c r="SAK182" s="43"/>
      <c r="SAL182" s="44"/>
      <c r="SAM182" s="42"/>
      <c r="SAN182" s="43"/>
      <c r="SAO182" s="43"/>
      <c r="SAP182" s="44"/>
      <c r="SAQ182" s="42"/>
      <c r="SAR182" s="43"/>
      <c r="SAS182" s="43"/>
      <c r="SAT182" s="44"/>
      <c r="SAU182" s="42"/>
      <c r="SAV182" s="43"/>
      <c r="SAW182" s="43"/>
      <c r="SAX182" s="44"/>
      <c r="SAY182" s="42"/>
      <c r="SAZ182" s="43"/>
      <c r="SBA182" s="43"/>
      <c r="SBB182" s="44"/>
      <c r="SBC182" s="42"/>
      <c r="SBD182" s="43"/>
      <c r="SBE182" s="43"/>
      <c r="SBF182" s="44"/>
      <c r="SBG182" s="42"/>
      <c r="SBH182" s="43"/>
      <c r="SBI182" s="43"/>
      <c r="SBJ182" s="44"/>
      <c r="SBK182" s="42"/>
      <c r="SBL182" s="43"/>
      <c r="SBM182" s="43"/>
      <c r="SBN182" s="44"/>
      <c r="SBO182" s="42"/>
      <c r="SBP182" s="43"/>
      <c r="SBQ182" s="43"/>
      <c r="SBR182" s="44"/>
      <c r="SBS182" s="42"/>
      <c r="SBT182" s="43"/>
      <c r="SBU182" s="43"/>
      <c r="SBV182" s="44"/>
      <c r="SBW182" s="42"/>
      <c r="SBX182" s="43"/>
      <c r="SBY182" s="43"/>
      <c r="SBZ182" s="44"/>
      <c r="SCA182" s="42"/>
      <c r="SCB182" s="43"/>
      <c r="SCC182" s="43"/>
      <c r="SCD182" s="44"/>
      <c r="SCE182" s="42"/>
      <c r="SCF182" s="43"/>
      <c r="SCG182" s="43"/>
      <c r="SCH182" s="44"/>
      <c r="SCI182" s="42"/>
      <c r="SCJ182" s="43"/>
      <c r="SCK182" s="43"/>
      <c r="SCL182" s="44"/>
      <c r="SCM182" s="42"/>
      <c r="SCN182" s="43"/>
      <c r="SCO182" s="43"/>
      <c r="SCP182" s="44"/>
      <c r="SCQ182" s="42"/>
      <c r="SCR182" s="43"/>
      <c r="SCS182" s="43"/>
      <c r="SCT182" s="44"/>
      <c r="SCU182" s="42"/>
      <c r="SCV182" s="43"/>
      <c r="SCW182" s="43"/>
      <c r="SCX182" s="44"/>
      <c r="SCY182" s="42"/>
      <c r="SCZ182" s="43"/>
      <c r="SDA182" s="43"/>
      <c r="SDB182" s="44"/>
      <c r="SDC182" s="42"/>
      <c r="SDD182" s="43"/>
      <c r="SDE182" s="43"/>
      <c r="SDF182" s="44"/>
      <c r="SDG182" s="42"/>
      <c r="SDH182" s="43"/>
      <c r="SDI182" s="43"/>
      <c r="SDJ182" s="44"/>
      <c r="SDK182" s="42"/>
      <c r="SDL182" s="43"/>
      <c r="SDM182" s="43"/>
      <c r="SDN182" s="44"/>
      <c r="SDO182" s="42"/>
      <c r="SDP182" s="43"/>
      <c r="SDQ182" s="43"/>
      <c r="SDR182" s="44"/>
      <c r="SDS182" s="42"/>
      <c r="SDT182" s="43"/>
      <c r="SDU182" s="43"/>
      <c r="SDV182" s="44"/>
      <c r="SDW182" s="42"/>
      <c r="SDX182" s="43"/>
      <c r="SDY182" s="43"/>
      <c r="SDZ182" s="44"/>
      <c r="SEA182" s="42"/>
      <c r="SEB182" s="43"/>
      <c r="SEC182" s="43"/>
      <c r="SED182" s="44"/>
      <c r="SEE182" s="42"/>
      <c r="SEF182" s="43"/>
      <c r="SEG182" s="43"/>
      <c r="SEH182" s="44"/>
      <c r="SEI182" s="42"/>
      <c r="SEJ182" s="43"/>
      <c r="SEK182" s="43"/>
      <c r="SEL182" s="44"/>
      <c r="SEM182" s="42"/>
      <c r="SEN182" s="43"/>
      <c r="SEO182" s="43"/>
      <c r="SEP182" s="44"/>
      <c r="SEQ182" s="42"/>
      <c r="SER182" s="43"/>
      <c r="SES182" s="43"/>
      <c r="SET182" s="44"/>
      <c r="SEU182" s="42"/>
      <c r="SEV182" s="43"/>
      <c r="SEW182" s="43"/>
      <c r="SEX182" s="44"/>
      <c r="SEY182" s="42"/>
      <c r="SEZ182" s="43"/>
      <c r="SFA182" s="43"/>
      <c r="SFB182" s="44"/>
      <c r="SFC182" s="42"/>
      <c r="SFD182" s="43"/>
      <c r="SFE182" s="43"/>
      <c r="SFF182" s="44"/>
      <c r="SFG182" s="42"/>
      <c r="SFH182" s="43"/>
      <c r="SFI182" s="43"/>
      <c r="SFJ182" s="44"/>
      <c r="SFK182" s="42"/>
      <c r="SFL182" s="43"/>
      <c r="SFM182" s="43"/>
      <c r="SFN182" s="44"/>
      <c r="SFO182" s="42"/>
      <c r="SFP182" s="43"/>
      <c r="SFQ182" s="43"/>
      <c r="SFR182" s="44"/>
      <c r="SFS182" s="42"/>
      <c r="SFT182" s="43"/>
      <c r="SFU182" s="43"/>
      <c r="SFV182" s="44"/>
      <c r="SFW182" s="42"/>
      <c r="SFX182" s="43"/>
      <c r="SFY182" s="43"/>
      <c r="SFZ182" s="44"/>
      <c r="SGA182" s="42"/>
      <c r="SGB182" s="43"/>
      <c r="SGC182" s="43"/>
      <c r="SGD182" s="44"/>
      <c r="SGE182" s="42"/>
      <c r="SGF182" s="43"/>
      <c r="SGG182" s="43"/>
      <c r="SGH182" s="44"/>
      <c r="SGI182" s="42"/>
      <c r="SGJ182" s="43"/>
      <c r="SGK182" s="43"/>
      <c r="SGL182" s="44"/>
      <c r="SGM182" s="42"/>
      <c r="SGN182" s="43"/>
      <c r="SGO182" s="43"/>
      <c r="SGP182" s="44"/>
      <c r="SGQ182" s="42"/>
      <c r="SGR182" s="43"/>
      <c r="SGS182" s="43"/>
      <c r="SGT182" s="44"/>
      <c r="SGU182" s="42"/>
      <c r="SGV182" s="43"/>
      <c r="SGW182" s="43"/>
      <c r="SGX182" s="44"/>
      <c r="SGY182" s="42"/>
      <c r="SGZ182" s="43"/>
      <c r="SHA182" s="43"/>
      <c r="SHB182" s="44"/>
      <c r="SHC182" s="42"/>
      <c r="SHD182" s="43"/>
      <c r="SHE182" s="43"/>
      <c r="SHF182" s="44"/>
      <c r="SHG182" s="42"/>
      <c r="SHH182" s="43"/>
      <c r="SHI182" s="43"/>
      <c r="SHJ182" s="44"/>
      <c r="SHK182" s="42"/>
      <c r="SHL182" s="43"/>
      <c r="SHM182" s="43"/>
      <c r="SHN182" s="44"/>
      <c r="SHO182" s="42"/>
      <c r="SHP182" s="43"/>
      <c r="SHQ182" s="43"/>
      <c r="SHR182" s="44"/>
      <c r="SHS182" s="42"/>
      <c r="SHT182" s="43"/>
      <c r="SHU182" s="43"/>
      <c r="SHV182" s="44"/>
      <c r="SHW182" s="42"/>
      <c r="SHX182" s="43"/>
      <c r="SHY182" s="43"/>
      <c r="SHZ182" s="44"/>
      <c r="SIA182" s="42"/>
      <c r="SIB182" s="43"/>
      <c r="SIC182" s="43"/>
      <c r="SID182" s="44"/>
      <c r="SIE182" s="42"/>
      <c r="SIF182" s="43"/>
      <c r="SIG182" s="43"/>
      <c r="SIH182" s="44"/>
      <c r="SII182" s="42"/>
      <c r="SIJ182" s="43"/>
      <c r="SIK182" s="43"/>
      <c r="SIL182" s="44"/>
      <c r="SIM182" s="42"/>
      <c r="SIN182" s="43"/>
      <c r="SIO182" s="43"/>
      <c r="SIP182" s="44"/>
      <c r="SIQ182" s="42"/>
      <c r="SIR182" s="43"/>
      <c r="SIS182" s="43"/>
      <c r="SIT182" s="44"/>
      <c r="SIU182" s="42"/>
      <c r="SIV182" s="43"/>
      <c r="SIW182" s="43"/>
      <c r="SIX182" s="44"/>
      <c r="SIY182" s="42"/>
      <c r="SIZ182" s="43"/>
      <c r="SJA182" s="43"/>
      <c r="SJB182" s="44"/>
      <c r="SJC182" s="42"/>
      <c r="SJD182" s="43"/>
      <c r="SJE182" s="43"/>
      <c r="SJF182" s="44"/>
      <c r="SJG182" s="42"/>
      <c r="SJH182" s="43"/>
      <c r="SJI182" s="43"/>
      <c r="SJJ182" s="44"/>
      <c r="SJK182" s="42"/>
      <c r="SJL182" s="43"/>
      <c r="SJM182" s="43"/>
      <c r="SJN182" s="44"/>
      <c r="SJO182" s="42"/>
      <c r="SJP182" s="43"/>
      <c r="SJQ182" s="43"/>
      <c r="SJR182" s="44"/>
      <c r="SJS182" s="42"/>
      <c r="SJT182" s="43"/>
      <c r="SJU182" s="43"/>
      <c r="SJV182" s="44"/>
      <c r="SJW182" s="42"/>
      <c r="SJX182" s="43"/>
      <c r="SJY182" s="43"/>
      <c r="SJZ182" s="44"/>
      <c r="SKA182" s="42"/>
      <c r="SKB182" s="43"/>
      <c r="SKC182" s="43"/>
      <c r="SKD182" s="44"/>
      <c r="SKE182" s="42"/>
      <c r="SKF182" s="43"/>
      <c r="SKG182" s="43"/>
      <c r="SKH182" s="44"/>
      <c r="SKI182" s="42"/>
      <c r="SKJ182" s="43"/>
      <c r="SKK182" s="43"/>
      <c r="SKL182" s="44"/>
      <c r="SKM182" s="42"/>
      <c r="SKN182" s="43"/>
      <c r="SKO182" s="43"/>
      <c r="SKP182" s="44"/>
      <c r="SKQ182" s="42"/>
      <c r="SKR182" s="43"/>
      <c r="SKS182" s="43"/>
      <c r="SKT182" s="44"/>
      <c r="SKU182" s="42"/>
      <c r="SKV182" s="43"/>
      <c r="SKW182" s="43"/>
      <c r="SKX182" s="44"/>
      <c r="SKY182" s="42"/>
      <c r="SKZ182" s="43"/>
      <c r="SLA182" s="43"/>
      <c r="SLB182" s="44"/>
      <c r="SLC182" s="42"/>
      <c r="SLD182" s="43"/>
      <c r="SLE182" s="43"/>
      <c r="SLF182" s="44"/>
      <c r="SLG182" s="42"/>
      <c r="SLH182" s="43"/>
      <c r="SLI182" s="43"/>
      <c r="SLJ182" s="44"/>
      <c r="SLK182" s="42"/>
      <c r="SLL182" s="43"/>
      <c r="SLM182" s="43"/>
      <c r="SLN182" s="44"/>
      <c r="SLO182" s="42"/>
      <c r="SLP182" s="43"/>
      <c r="SLQ182" s="43"/>
      <c r="SLR182" s="44"/>
      <c r="SLS182" s="42"/>
      <c r="SLT182" s="43"/>
      <c r="SLU182" s="43"/>
      <c r="SLV182" s="44"/>
      <c r="SLW182" s="42"/>
      <c r="SLX182" s="43"/>
      <c r="SLY182" s="43"/>
      <c r="SLZ182" s="44"/>
      <c r="SMA182" s="42"/>
      <c r="SMB182" s="43"/>
      <c r="SMC182" s="43"/>
      <c r="SMD182" s="44"/>
      <c r="SME182" s="42"/>
      <c r="SMF182" s="43"/>
      <c r="SMG182" s="43"/>
      <c r="SMH182" s="44"/>
      <c r="SMI182" s="42"/>
      <c r="SMJ182" s="43"/>
      <c r="SMK182" s="43"/>
      <c r="SML182" s="44"/>
      <c r="SMM182" s="42"/>
      <c r="SMN182" s="43"/>
      <c r="SMO182" s="43"/>
      <c r="SMP182" s="44"/>
      <c r="SMQ182" s="42"/>
      <c r="SMR182" s="43"/>
      <c r="SMS182" s="43"/>
      <c r="SMT182" s="44"/>
      <c r="SMU182" s="42"/>
      <c r="SMV182" s="43"/>
      <c r="SMW182" s="43"/>
      <c r="SMX182" s="44"/>
      <c r="SMY182" s="42"/>
      <c r="SMZ182" s="43"/>
      <c r="SNA182" s="43"/>
      <c r="SNB182" s="44"/>
      <c r="SNC182" s="42"/>
      <c r="SND182" s="43"/>
      <c r="SNE182" s="43"/>
      <c r="SNF182" s="44"/>
      <c r="SNG182" s="42"/>
      <c r="SNH182" s="43"/>
      <c r="SNI182" s="43"/>
      <c r="SNJ182" s="44"/>
      <c r="SNK182" s="42"/>
      <c r="SNL182" s="43"/>
      <c r="SNM182" s="43"/>
      <c r="SNN182" s="44"/>
      <c r="SNO182" s="42"/>
      <c r="SNP182" s="43"/>
      <c r="SNQ182" s="43"/>
      <c r="SNR182" s="44"/>
      <c r="SNS182" s="42"/>
      <c r="SNT182" s="43"/>
      <c r="SNU182" s="43"/>
      <c r="SNV182" s="44"/>
      <c r="SNW182" s="42"/>
      <c r="SNX182" s="43"/>
      <c r="SNY182" s="43"/>
      <c r="SNZ182" s="44"/>
      <c r="SOA182" s="42"/>
      <c r="SOB182" s="43"/>
      <c r="SOC182" s="43"/>
      <c r="SOD182" s="44"/>
      <c r="SOE182" s="42"/>
      <c r="SOF182" s="43"/>
      <c r="SOG182" s="43"/>
      <c r="SOH182" s="44"/>
      <c r="SOI182" s="42"/>
      <c r="SOJ182" s="43"/>
      <c r="SOK182" s="43"/>
      <c r="SOL182" s="44"/>
      <c r="SOM182" s="42"/>
      <c r="SON182" s="43"/>
      <c r="SOO182" s="43"/>
      <c r="SOP182" s="44"/>
      <c r="SOQ182" s="42"/>
      <c r="SOR182" s="43"/>
      <c r="SOS182" s="43"/>
      <c r="SOT182" s="44"/>
      <c r="SOU182" s="42"/>
      <c r="SOV182" s="43"/>
      <c r="SOW182" s="43"/>
      <c r="SOX182" s="44"/>
      <c r="SOY182" s="42"/>
      <c r="SOZ182" s="43"/>
      <c r="SPA182" s="43"/>
      <c r="SPB182" s="44"/>
      <c r="SPC182" s="42"/>
      <c r="SPD182" s="43"/>
      <c r="SPE182" s="43"/>
      <c r="SPF182" s="44"/>
      <c r="SPG182" s="42"/>
      <c r="SPH182" s="43"/>
      <c r="SPI182" s="43"/>
      <c r="SPJ182" s="44"/>
      <c r="SPK182" s="42"/>
      <c r="SPL182" s="43"/>
      <c r="SPM182" s="43"/>
      <c r="SPN182" s="44"/>
      <c r="SPO182" s="42"/>
      <c r="SPP182" s="43"/>
      <c r="SPQ182" s="43"/>
      <c r="SPR182" s="44"/>
      <c r="SPS182" s="42"/>
      <c r="SPT182" s="43"/>
      <c r="SPU182" s="43"/>
      <c r="SPV182" s="44"/>
      <c r="SPW182" s="42"/>
      <c r="SPX182" s="43"/>
      <c r="SPY182" s="43"/>
      <c r="SPZ182" s="44"/>
      <c r="SQA182" s="42"/>
      <c r="SQB182" s="43"/>
      <c r="SQC182" s="43"/>
      <c r="SQD182" s="44"/>
      <c r="SQE182" s="42"/>
      <c r="SQF182" s="43"/>
      <c r="SQG182" s="43"/>
      <c r="SQH182" s="44"/>
      <c r="SQI182" s="42"/>
      <c r="SQJ182" s="43"/>
      <c r="SQK182" s="43"/>
      <c r="SQL182" s="44"/>
      <c r="SQM182" s="42"/>
      <c r="SQN182" s="43"/>
      <c r="SQO182" s="43"/>
      <c r="SQP182" s="44"/>
      <c r="SQQ182" s="42"/>
      <c r="SQR182" s="43"/>
      <c r="SQS182" s="43"/>
      <c r="SQT182" s="44"/>
      <c r="SQU182" s="42"/>
      <c r="SQV182" s="43"/>
      <c r="SQW182" s="43"/>
      <c r="SQX182" s="44"/>
      <c r="SQY182" s="42"/>
      <c r="SQZ182" s="43"/>
      <c r="SRA182" s="43"/>
      <c r="SRB182" s="44"/>
      <c r="SRC182" s="42"/>
      <c r="SRD182" s="43"/>
      <c r="SRE182" s="43"/>
      <c r="SRF182" s="44"/>
      <c r="SRG182" s="42"/>
      <c r="SRH182" s="43"/>
      <c r="SRI182" s="43"/>
      <c r="SRJ182" s="44"/>
      <c r="SRK182" s="42"/>
      <c r="SRL182" s="43"/>
      <c r="SRM182" s="43"/>
      <c r="SRN182" s="44"/>
      <c r="SRO182" s="42"/>
      <c r="SRP182" s="43"/>
      <c r="SRQ182" s="43"/>
      <c r="SRR182" s="44"/>
      <c r="SRS182" s="42"/>
      <c r="SRT182" s="43"/>
      <c r="SRU182" s="43"/>
      <c r="SRV182" s="44"/>
      <c r="SRW182" s="42"/>
      <c r="SRX182" s="43"/>
      <c r="SRY182" s="43"/>
      <c r="SRZ182" s="44"/>
      <c r="SSA182" s="42"/>
      <c r="SSB182" s="43"/>
      <c r="SSC182" s="43"/>
      <c r="SSD182" s="44"/>
      <c r="SSE182" s="42"/>
      <c r="SSF182" s="43"/>
      <c r="SSG182" s="43"/>
      <c r="SSH182" s="44"/>
      <c r="SSI182" s="42"/>
      <c r="SSJ182" s="43"/>
      <c r="SSK182" s="43"/>
      <c r="SSL182" s="44"/>
      <c r="SSM182" s="42"/>
      <c r="SSN182" s="43"/>
      <c r="SSO182" s="43"/>
      <c r="SSP182" s="44"/>
      <c r="SSQ182" s="42"/>
      <c r="SSR182" s="43"/>
      <c r="SSS182" s="43"/>
      <c r="SST182" s="44"/>
      <c r="SSU182" s="42"/>
      <c r="SSV182" s="43"/>
      <c r="SSW182" s="43"/>
      <c r="SSX182" s="44"/>
      <c r="SSY182" s="42"/>
      <c r="SSZ182" s="43"/>
      <c r="STA182" s="43"/>
      <c r="STB182" s="44"/>
      <c r="STC182" s="42"/>
      <c r="STD182" s="43"/>
      <c r="STE182" s="43"/>
      <c r="STF182" s="44"/>
      <c r="STG182" s="42"/>
      <c r="STH182" s="43"/>
      <c r="STI182" s="43"/>
      <c r="STJ182" s="44"/>
      <c r="STK182" s="42"/>
      <c r="STL182" s="43"/>
      <c r="STM182" s="43"/>
      <c r="STN182" s="44"/>
      <c r="STO182" s="42"/>
      <c r="STP182" s="43"/>
      <c r="STQ182" s="43"/>
      <c r="STR182" s="44"/>
      <c r="STS182" s="42"/>
      <c r="STT182" s="43"/>
      <c r="STU182" s="43"/>
      <c r="STV182" s="44"/>
      <c r="STW182" s="42"/>
      <c r="STX182" s="43"/>
      <c r="STY182" s="43"/>
      <c r="STZ182" s="44"/>
      <c r="SUA182" s="42"/>
      <c r="SUB182" s="43"/>
      <c r="SUC182" s="43"/>
      <c r="SUD182" s="44"/>
      <c r="SUE182" s="42"/>
      <c r="SUF182" s="43"/>
      <c r="SUG182" s="43"/>
      <c r="SUH182" s="44"/>
      <c r="SUI182" s="42"/>
      <c r="SUJ182" s="43"/>
      <c r="SUK182" s="43"/>
      <c r="SUL182" s="44"/>
      <c r="SUM182" s="42"/>
      <c r="SUN182" s="43"/>
      <c r="SUO182" s="43"/>
      <c r="SUP182" s="44"/>
      <c r="SUQ182" s="42"/>
      <c r="SUR182" s="43"/>
      <c r="SUS182" s="43"/>
      <c r="SUT182" s="44"/>
      <c r="SUU182" s="42"/>
      <c r="SUV182" s="43"/>
      <c r="SUW182" s="43"/>
      <c r="SUX182" s="44"/>
      <c r="SUY182" s="42"/>
      <c r="SUZ182" s="43"/>
      <c r="SVA182" s="43"/>
      <c r="SVB182" s="44"/>
      <c r="SVC182" s="42"/>
      <c r="SVD182" s="43"/>
      <c r="SVE182" s="43"/>
      <c r="SVF182" s="44"/>
      <c r="SVG182" s="42"/>
      <c r="SVH182" s="43"/>
      <c r="SVI182" s="43"/>
      <c r="SVJ182" s="44"/>
      <c r="SVK182" s="42"/>
      <c r="SVL182" s="43"/>
      <c r="SVM182" s="43"/>
      <c r="SVN182" s="44"/>
      <c r="SVO182" s="42"/>
      <c r="SVP182" s="43"/>
      <c r="SVQ182" s="43"/>
      <c r="SVR182" s="44"/>
      <c r="SVS182" s="42"/>
      <c r="SVT182" s="43"/>
      <c r="SVU182" s="43"/>
      <c r="SVV182" s="44"/>
      <c r="SVW182" s="42"/>
      <c r="SVX182" s="43"/>
      <c r="SVY182" s="43"/>
      <c r="SVZ182" s="44"/>
      <c r="SWA182" s="42"/>
      <c r="SWB182" s="43"/>
      <c r="SWC182" s="43"/>
      <c r="SWD182" s="44"/>
      <c r="SWE182" s="42"/>
      <c r="SWF182" s="43"/>
      <c r="SWG182" s="43"/>
      <c r="SWH182" s="44"/>
      <c r="SWI182" s="42"/>
      <c r="SWJ182" s="43"/>
      <c r="SWK182" s="43"/>
      <c r="SWL182" s="44"/>
      <c r="SWM182" s="42"/>
      <c r="SWN182" s="43"/>
      <c r="SWO182" s="43"/>
      <c r="SWP182" s="44"/>
      <c r="SWQ182" s="42"/>
      <c r="SWR182" s="43"/>
      <c r="SWS182" s="43"/>
      <c r="SWT182" s="44"/>
      <c r="SWU182" s="42"/>
      <c r="SWV182" s="43"/>
      <c r="SWW182" s="43"/>
      <c r="SWX182" s="44"/>
      <c r="SWY182" s="42"/>
      <c r="SWZ182" s="43"/>
      <c r="SXA182" s="43"/>
      <c r="SXB182" s="44"/>
      <c r="SXC182" s="42"/>
      <c r="SXD182" s="43"/>
      <c r="SXE182" s="43"/>
      <c r="SXF182" s="44"/>
      <c r="SXG182" s="42"/>
      <c r="SXH182" s="43"/>
      <c r="SXI182" s="43"/>
      <c r="SXJ182" s="44"/>
      <c r="SXK182" s="42"/>
      <c r="SXL182" s="43"/>
      <c r="SXM182" s="43"/>
      <c r="SXN182" s="44"/>
      <c r="SXO182" s="42"/>
      <c r="SXP182" s="43"/>
      <c r="SXQ182" s="43"/>
      <c r="SXR182" s="44"/>
      <c r="SXS182" s="42"/>
      <c r="SXT182" s="43"/>
      <c r="SXU182" s="43"/>
      <c r="SXV182" s="44"/>
      <c r="SXW182" s="42"/>
      <c r="SXX182" s="43"/>
      <c r="SXY182" s="43"/>
      <c r="SXZ182" s="44"/>
      <c r="SYA182" s="42"/>
      <c r="SYB182" s="43"/>
      <c r="SYC182" s="43"/>
      <c r="SYD182" s="44"/>
      <c r="SYE182" s="42"/>
      <c r="SYF182" s="43"/>
      <c r="SYG182" s="43"/>
      <c r="SYH182" s="44"/>
      <c r="SYI182" s="42"/>
      <c r="SYJ182" s="43"/>
      <c r="SYK182" s="43"/>
      <c r="SYL182" s="44"/>
      <c r="SYM182" s="42"/>
      <c r="SYN182" s="43"/>
      <c r="SYO182" s="43"/>
      <c r="SYP182" s="44"/>
      <c r="SYQ182" s="42"/>
      <c r="SYR182" s="43"/>
      <c r="SYS182" s="43"/>
      <c r="SYT182" s="44"/>
      <c r="SYU182" s="42"/>
      <c r="SYV182" s="43"/>
      <c r="SYW182" s="43"/>
      <c r="SYX182" s="44"/>
      <c r="SYY182" s="42"/>
      <c r="SYZ182" s="43"/>
      <c r="SZA182" s="43"/>
      <c r="SZB182" s="44"/>
      <c r="SZC182" s="42"/>
      <c r="SZD182" s="43"/>
      <c r="SZE182" s="43"/>
      <c r="SZF182" s="44"/>
      <c r="SZG182" s="42"/>
      <c r="SZH182" s="43"/>
      <c r="SZI182" s="43"/>
      <c r="SZJ182" s="44"/>
      <c r="SZK182" s="42"/>
      <c r="SZL182" s="43"/>
      <c r="SZM182" s="43"/>
      <c r="SZN182" s="44"/>
      <c r="SZO182" s="42"/>
      <c r="SZP182" s="43"/>
      <c r="SZQ182" s="43"/>
      <c r="SZR182" s="44"/>
      <c r="SZS182" s="42"/>
      <c r="SZT182" s="43"/>
      <c r="SZU182" s="43"/>
      <c r="SZV182" s="44"/>
      <c r="SZW182" s="42"/>
      <c r="SZX182" s="43"/>
      <c r="SZY182" s="43"/>
      <c r="SZZ182" s="44"/>
      <c r="TAA182" s="42"/>
      <c r="TAB182" s="43"/>
      <c r="TAC182" s="43"/>
      <c r="TAD182" s="44"/>
      <c r="TAE182" s="42"/>
      <c r="TAF182" s="43"/>
      <c r="TAG182" s="43"/>
      <c r="TAH182" s="44"/>
      <c r="TAI182" s="42"/>
      <c r="TAJ182" s="43"/>
      <c r="TAK182" s="43"/>
      <c r="TAL182" s="44"/>
      <c r="TAM182" s="42"/>
      <c r="TAN182" s="43"/>
      <c r="TAO182" s="43"/>
      <c r="TAP182" s="44"/>
      <c r="TAQ182" s="42"/>
      <c r="TAR182" s="43"/>
      <c r="TAS182" s="43"/>
      <c r="TAT182" s="44"/>
      <c r="TAU182" s="42"/>
      <c r="TAV182" s="43"/>
      <c r="TAW182" s="43"/>
      <c r="TAX182" s="44"/>
      <c r="TAY182" s="42"/>
      <c r="TAZ182" s="43"/>
      <c r="TBA182" s="43"/>
      <c r="TBB182" s="44"/>
      <c r="TBC182" s="42"/>
      <c r="TBD182" s="43"/>
      <c r="TBE182" s="43"/>
      <c r="TBF182" s="44"/>
      <c r="TBG182" s="42"/>
      <c r="TBH182" s="43"/>
      <c r="TBI182" s="43"/>
      <c r="TBJ182" s="44"/>
      <c r="TBK182" s="42"/>
      <c r="TBL182" s="43"/>
      <c r="TBM182" s="43"/>
      <c r="TBN182" s="44"/>
      <c r="TBO182" s="42"/>
      <c r="TBP182" s="43"/>
      <c r="TBQ182" s="43"/>
      <c r="TBR182" s="44"/>
      <c r="TBS182" s="42"/>
      <c r="TBT182" s="43"/>
      <c r="TBU182" s="43"/>
      <c r="TBV182" s="44"/>
      <c r="TBW182" s="42"/>
      <c r="TBX182" s="43"/>
      <c r="TBY182" s="43"/>
      <c r="TBZ182" s="44"/>
      <c r="TCA182" s="42"/>
      <c r="TCB182" s="43"/>
      <c r="TCC182" s="43"/>
      <c r="TCD182" s="44"/>
      <c r="TCE182" s="42"/>
      <c r="TCF182" s="43"/>
      <c r="TCG182" s="43"/>
      <c r="TCH182" s="44"/>
      <c r="TCI182" s="42"/>
      <c r="TCJ182" s="43"/>
      <c r="TCK182" s="43"/>
      <c r="TCL182" s="44"/>
      <c r="TCM182" s="42"/>
      <c r="TCN182" s="43"/>
      <c r="TCO182" s="43"/>
      <c r="TCP182" s="44"/>
      <c r="TCQ182" s="42"/>
      <c r="TCR182" s="43"/>
      <c r="TCS182" s="43"/>
      <c r="TCT182" s="44"/>
      <c r="TCU182" s="42"/>
      <c r="TCV182" s="43"/>
      <c r="TCW182" s="43"/>
      <c r="TCX182" s="44"/>
      <c r="TCY182" s="42"/>
      <c r="TCZ182" s="43"/>
      <c r="TDA182" s="43"/>
      <c r="TDB182" s="44"/>
      <c r="TDC182" s="42"/>
      <c r="TDD182" s="43"/>
      <c r="TDE182" s="43"/>
      <c r="TDF182" s="44"/>
      <c r="TDG182" s="42"/>
      <c r="TDH182" s="43"/>
      <c r="TDI182" s="43"/>
      <c r="TDJ182" s="44"/>
      <c r="TDK182" s="42"/>
      <c r="TDL182" s="43"/>
      <c r="TDM182" s="43"/>
      <c r="TDN182" s="44"/>
      <c r="TDO182" s="42"/>
      <c r="TDP182" s="43"/>
      <c r="TDQ182" s="43"/>
      <c r="TDR182" s="44"/>
      <c r="TDS182" s="42"/>
      <c r="TDT182" s="43"/>
      <c r="TDU182" s="43"/>
      <c r="TDV182" s="44"/>
      <c r="TDW182" s="42"/>
      <c r="TDX182" s="43"/>
      <c r="TDY182" s="43"/>
      <c r="TDZ182" s="44"/>
      <c r="TEA182" s="42"/>
      <c r="TEB182" s="43"/>
      <c r="TEC182" s="43"/>
      <c r="TED182" s="44"/>
      <c r="TEE182" s="42"/>
      <c r="TEF182" s="43"/>
      <c r="TEG182" s="43"/>
      <c r="TEH182" s="44"/>
      <c r="TEI182" s="42"/>
      <c r="TEJ182" s="43"/>
      <c r="TEK182" s="43"/>
      <c r="TEL182" s="44"/>
      <c r="TEM182" s="42"/>
      <c r="TEN182" s="43"/>
      <c r="TEO182" s="43"/>
      <c r="TEP182" s="44"/>
      <c r="TEQ182" s="42"/>
      <c r="TER182" s="43"/>
      <c r="TES182" s="43"/>
      <c r="TET182" s="44"/>
      <c r="TEU182" s="42"/>
      <c r="TEV182" s="43"/>
      <c r="TEW182" s="43"/>
      <c r="TEX182" s="44"/>
      <c r="TEY182" s="42"/>
      <c r="TEZ182" s="43"/>
      <c r="TFA182" s="43"/>
      <c r="TFB182" s="44"/>
      <c r="TFC182" s="42"/>
      <c r="TFD182" s="43"/>
      <c r="TFE182" s="43"/>
      <c r="TFF182" s="44"/>
      <c r="TFG182" s="42"/>
      <c r="TFH182" s="43"/>
      <c r="TFI182" s="43"/>
      <c r="TFJ182" s="44"/>
      <c r="TFK182" s="42"/>
      <c r="TFL182" s="43"/>
      <c r="TFM182" s="43"/>
      <c r="TFN182" s="44"/>
      <c r="TFO182" s="42"/>
      <c r="TFP182" s="43"/>
      <c r="TFQ182" s="43"/>
      <c r="TFR182" s="44"/>
      <c r="TFS182" s="42"/>
      <c r="TFT182" s="43"/>
      <c r="TFU182" s="43"/>
      <c r="TFV182" s="44"/>
      <c r="TFW182" s="42"/>
      <c r="TFX182" s="43"/>
      <c r="TFY182" s="43"/>
      <c r="TFZ182" s="44"/>
      <c r="TGA182" s="42"/>
      <c r="TGB182" s="43"/>
      <c r="TGC182" s="43"/>
      <c r="TGD182" s="44"/>
      <c r="TGE182" s="42"/>
      <c r="TGF182" s="43"/>
      <c r="TGG182" s="43"/>
      <c r="TGH182" s="44"/>
      <c r="TGI182" s="42"/>
      <c r="TGJ182" s="43"/>
      <c r="TGK182" s="43"/>
      <c r="TGL182" s="44"/>
      <c r="TGM182" s="42"/>
      <c r="TGN182" s="43"/>
      <c r="TGO182" s="43"/>
      <c r="TGP182" s="44"/>
      <c r="TGQ182" s="42"/>
      <c r="TGR182" s="43"/>
      <c r="TGS182" s="43"/>
      <c r="TGT182" s="44"/>
      <c r="TGU182" s="42"/>
      <c r="TGV182" s="43"/>
      <c r="TGW182" s="43"/>
      <c r="TGX182" s="44"/>
      <c r="TGY182" s="42"/>
      <c r="TGZ182" s="43"/>
      <c r="THA182" s="43"/>
      <c r="THB182" s="44"/>
      <c r="THC182" s="42"/>
      <c r="THD182" s="43"/>
      <c r="THE182" s="43"/>
      <c r="THF182" s="44"/>
      <c r="THG182" s="42"/>
      <c r="THH182" s="43"/>
      <c r="THI182" s="43"/>
      <c r="THJ182" s="44"/>
      <c r="THK182" s="42"/>
      <c r="THL182" s="43"/>
      <c r="THM182" s="43"/>
      <c r="THN182" s="44"/>
      <c r="THO182" s="42"/>
      <c r="THP182" s="43"/>
      <c r="THQ182" s="43"/>
      <c r="THR182" s="44"/>
      <c r="THS182" s="42"/>
      <c r="THT182" s="43"/>
      <c r="THU182" s="43"/>
      <c r="THV182" s="44"/>
      <c r="THW182" s="42"/>
      <c r="THX182" s="43"/>
      <c r="THY182" s="43"/>
      <c r="THZ182" s="44"/>
      <c r="TIA182" s="42"/>
      <c r="TIB182" s="43"/>
      <c r="TIC182" s="43"/>
      <c r="TID182" s="44"/>
      <c r="TIE182" s="42"/>
      <c r="TIF182" s="43"/>
      <c r="TIG182" s="43"/>
      <c r="TIH182" s="44"/>
      <c r="TII182" s="42"/>
      <c r="TIJ182" s="43"/>
      <c r="TIK182" s="43"/>
      <c r="TIL182" s="44"/>
      <c r="TIM182" s="42"/>
      <c r="TIN182" s="43"/>
      <c r="TIO182" s="43"/>
      <c r="TIP182" s="44"/>
      <c r="TIQ182" s="42"/>
      <c r="TIR182" s="43"/>
      <c r="TIS182" s="43"/>
      <c r="TIT182" s="44"/>
      <c r="TIU182" s="42"/>
      <c r="TIV182" s="43"/>
      <c r="TIW182" s="43"/>
      <c r="TIX182" s="44"/>
      <c r="TIY182" s="42"/>
      <c r="TIZ182" s="43"/>
      <c r="TJA182" s="43"/>
      <c r="TJB182" s="44"/>
      <c r="TJC182" s="42"/>
      <c r="TJD182" s="43"/>
      <c r="TJE182" s="43"/>
      <c r="TJF182" s="44"/>
      <c r="TJG182" s="42"/>
      <c r="TJH182" s="43"/>
      <c r="TJI182" s="43"/>
      <c r="TJJ182" s="44"/>
      <c r="TJK182" s="42"/>
      <c r="TJL182" s="43"/>
      <c r="TJM182" s="43"/>
      <c r="TJN182" s="44"/>
      <c r="TJO182" s="42"/>
      <c r="TJP182" s="43"/>
      <c r="TJQ182" s="43"/>
      <c r="TJR182" s="44"/>
      <c r="TJS182" s="42"/>
      <c r="TJT182" s="43"/>
      <c r="TJU182" s="43"/>
      <c r="TJV182" s="44"/>
      <c r="TJW182" s="42"/>
      <c r="TJX182" s="43"/>
      <c r="TJY182" s="43"/>
      <c r="TJZ182" s="44"/>
      <c r="TKA182" s="42"/>
      <c r="TKB182" s="43"/>
      <c r="TKC182" s="43"/>
      <c r="TKD182" s="44"/>
      <c r="TKE182" s="42"/>
      <c r="TKF182" s="43"/>
      <c r="TKG182" s="43"/>
      <c r="TKH182" s="44"/>
      <c r="TKI182" s="42"/>
      <c r="TKJ182" s="43"/>
      <c r="TKK182" s="43"/>
      <c r="TKL182" s="44"/>
      <c r="TKM182" s="42"/>
      <c r="TKN182" s="43"/>
      <c r="TKO182" s="43"/>
      <c r="TKP182" s="44"/>
      <c r="TKQ182" s="42"/>
      <c r="TKR182" s="43"/>
      <c r="TKS182" s="43"/>
      <c r="TKT182" s="44"/>
      <c r="TKU182" s="42"/>
      <c r="TKV182" s="43"/>
      <c r="TKW182" s="43"/>
      <c r="TKX182" s="44"/>
      <c r="TKY182" s="42"/>
      <c r="TKZ182" s="43"/>
      <c r="TLA182" s="43"/>
      <c r="TLB182" s="44"/>
      <c r="TLC182" s="42"/>
      <c r="TLD182" s="43"/>
      <c r="TLE182" s="43"/>
      <c r="TLF182" s="44"/>
      <c r="TLG182" s="42"/>
      <c r="TLH182" s="43"/>
      <c r="TLI182" s="43"/>
      <c r="TLJ182" s="44"/>
      <c r="TLK182" s="42"/>
      <c r="TLL182" s="43"/>
      <c r="TLM182" s="43"/>
      <c r="TLN182" s="44"/>
      <c r="TLO182" s="42"/>
      <c r="TLP182" s="43"/>
      <c r="TLQ182" s="43"/>
      <c r="TLR182" s="44"/>
      <c r="TLS182" s="42"/>
      <c r="TLT182" s="43"/>
      <c r="TLU182" s="43"/>
      <c r="TLV182" s="44"/>
      <c r="TLW182" s="42"/>
      <c r="TLX182" s="43"/>
      <c r="TLY182" s="43"/>
      <c r="TLZ182" s="44"/>
      <c r="TMA182" s="42"/>
      <c r="TMB182" s="43"/>
      <c r="TMC182" s="43"/>
      <c r="TMD182" s="44"/>
      <c r="TME182" s="42"/>
      <c r="TMF182" s="43"/>
      <c r="TMG182" s="43"/>
      <c r="TMH182" s="44"/>
      <c r="TMI182" s="42"/>
      <c r="TMJ182" s="43"/>
      <c r="TMK182" s="43"/>
      <c r="TML182" s="44"/>
      <c r="TMM182" s="42"/>
      <c r="TMN182" s="43"/>
      <c r="TMO182" s="43"/>
      <c r="TMP182" s="44"/>
      <c r="TMQ182" s="42"/>
      <c r="TMR182" s="43"/>
      <c r="TMS182" s="43"/>
      <c r="TMT182" s="44"/>
      <c r="TMU182" s="42"/>
      <c r="TMV182" s="43"/>
      <c r="TMW182" s="43"/>
      <c r="TMX182" s="44"/>
      <c r="TMY182" s="42"/>
      <c r="TMZ182" s="43"/>
      <c r="TNA182" s="43"/>
      <c r="TNB182" s="44"/>
      <c r="TNC182" s="42"/>
      <c r="TND182" s="43"/>
      <c r="TNE182" s="43"/>
      <c r="TNF182" s="44"/>
      <c r="TNG182" s="42"/>
      <c r="TNH182" s="43"/>
      <c r="TNI182" s="43"/>
      <c r="TNJ182" s="44"/>
      <c r="TNK182" s="42"/>
      <c r="TNL182" s="43"/>
      <c r="TNM182" s="43"/>
      <c r="TNN182" s="44"/>
      <c r="TNO182" s="42"/>
      <c r="TNP182" s="43"/>
      <c r="TNQ182" s="43"/>
      <c r="TNR182" s="44"/>
      <c r="TNS182" s="42"/>
      <c r="TNT182" s="43"/>
      <c r="TNU182" s="43"/>
      <c r="TNV182" s="44"/>
      <c r="TNW182" s="42"/>
      <c r="TNX182" s="43"/>
      <c r="TNY182" s="43"/>
      <c r="TNZ182" s="44"/>
      <c r="TOA182" s="42"/>
      <c r="TOB182" s="43"/>
      <c r="TOC182" s="43"/>
      <c r="TOD182" s="44"/>
      <c r="TOE182" s="42"/>
      <c r="TOF182" s="43"/>
      <c r="TOG182" s="43"/>
      <c r="TOH182" s="44"/>
      <c r="TOI182" s="42"/>
      <c r="TOJ182" s="43"/>
      <c r="TOK182" s="43"/>
      <c r="TOL182" s="44"/>
      <c r="TOM182" s="42"/>
      <c r="TON182" s="43"/>
      <c r="TOO182" s="43"/>
      <c r="TOP182" s="44"/>
      <c r="TOQ182" s="42"/>
      <c r="TOR182" s="43"/>
      <c r="TOS182" s="43"/>
      <c r="TOT182" s="44"/>
      <c r="TOU182" s="42"/>
      <c r="TOV182" s="43"/>
      <c r="TOW182" s="43"/>
      <c r="TOX182" s="44"/>
      <c r="TOY182" s="42"/>
      <c r="TOZ182" s="43"/>
      <c r="TPA182" s="43"/>
      <c r="TPB182" s="44"/>
      <c r="TPC182" s="42"/>
      <c r="TPD182" s="43"/>
      <c r="TPE182" s="43"/>
      <c r="TPF182" s="44"/>
      <c r="TPG182" s="42"/>
      <c r="TPH182" s="43"/>
      <c r="TPI182" s="43"/>
      <c r="TPJ182" s="44"/>
      <c r="TPK182" s="42"/>
      <c r="TPL182" s="43"/>
      <c r="TPM182" s="43"/>
      <c r="TPN182" s="44"/>
      <c r="TPO182" s="42"/>
      <c r="TPP182" s="43"/>
      <c r="TPQ182" s="43"/>
      <c r="TPR182" s="44"/>
      <c r="TPS182" s="42"/>
      <c r="TPT182" s="43"/>
      <c r="TPU182" s="43"/>
      <c r="TPV182" s="44"/>
      <c r="TPW182" s="42"/>
      <c r="TPX182" s="43"/>
      <c r="TPY182" s="43"/>
      <c r="TPZ182" s="44"/>
      <c r="TQA182" s="42"/>
      <c r="TQB182" s="43"/>
      <c r="TQC182" s="43"/>
      <c r="TQD182" s="44"/>
      <c r="TQE182" s="42"/>
      <c r="TQF182" s="43"/>
      <c r="TQG182" s="43"/>
      <c r="TQH182" s="44"/>
      <c r="TQI182" s="42"/>
      <c r="TQJ182" s="43"/>
      <c r="TQK182" s="43"/>
      <c r="TQL182" s="44"/>
      <c r="TQM182" s="42"/>
      <c r="TQN182" s="43"/>
      <c r="TQO182" s="43"/>
      <c r="TQP182" s="44"/>
      <c r="TQQ182" s="42"/>
      <c r="TQR182" s="43"/>
      <c r="TQS182" s="43"/>
      <c r="TQT182" s="44"/>
      <c r="TQU182" s="42"/>
      <c r="TQV182" s="43"/>
      <c r="TQW182" s="43"/>
      <c r="TQX182" s="44"/>
      <c r="TQY182" s="42"/>
      <c r="TQZ182" s="43"/>
      <c r="TRA182" s="43"/>
      <c r="TRB182" s="44"/>
      <c r="TRC182" s="42"/>
      <c r="TRD182" s="43"/>
      <c r="TRE182" s="43"/>
      <c r="TRF182" s="44"/>
      <c r="TRG182" s="42"/>
      <c r="TRH182" s="43"/>
      <c r="TRI182" s="43"/>
      <c r="TRJ182" s="44"/>
      <c r="TRK182" s="42"/>
      <c r="TRL182" s="43"/>
      <c r="TRM182" s="43"/>
      <c r="TRN182" s="44"/>
      <c r="TRO182" s="42"/>
      <c r="TRP182" s="43"/>
      <c r="TRQ182" s="43"/>
      <c r="TRR182" s="44"/>
      <c r="TRS182" s="42"/>
      <c r="TRT182" s="43"/>
      <c r="TRU182" s="43"/>
      <c r="TRV182" s="44"/>
      <c r="TRW182" s="42"/>
      <c r="TRX182" s="43"/>
      <c r="TRY182" s="43"/>
      <c r="TRZ182" s="44"/>
      <c r="TSA182" s="42"/>
      <c r="TSB182" s="43"/>
      <c r="TSC182" s="43"/>
      <c r="TSD182" s="44"/>
      <c r="TSE182" s="42"/>
      <c r="TSF182" s="43"/>
      <c r="TSG182" s="43"/>
      <c r="TSH182" s="44"/>
      <c r="TSI182" s="42"/>
      <c r="TSJ182" s="43"/>
      <c r="TSK182" s="43"/>
      <c r="TSL182" s="44"/>
      <c r="TSM182" s="42"/>
      <c r="TSN182" s="43"/>
      <c r="TSO182" s="43"/>
      <c r="TSP182" s="44"/>
      <c r="TSQ182" s="42"/>
      <c r="TSR182" s="43"/>
      <c r="TSS182" s="43"/>
      <c r="TST182" s="44"/>
      <c r="TSU182" s="42"/>
      <c r="TSV182" s="43"/>
      <c r="TSW182" s="43"/>
      <c r="TSX182" s="44"/>
      <c r="TSY182" s="42"/>
      <c r="TSZ182" s="43"/>
      <c r="TTA182" s="43"/>
      <c r="TTB182" s="44"/>
      <c r="TTC182" s="42"/>
      <c r="TTD182" s="43"/>
      <c r="TTE182" s="43"/>
      <c r="TTF182" s="44"/>
      <c r="TTG182" s="42"/>
      <c r="TTH182" s="43"/>
      <c r="TTI182" s="43"/>
      <c r="TTJ182" s="44"/>
      <c r="TTK182" s="42"/>
      <c r="TTL182" s="43"/>
      <c r="TTM182" s="43"/>
      <c r="TTN182" s="44"/>
      <c r="TTO182" s="42"/>
      <c r="TTP182" s="43"/>
      <c r="TTQ182" s="43"/>
      <c r="TTR182" s="44"/>
      <c r="TTS182" s="42"/>
      <c r="TTT182" s="43"/>
      <c r="TTU182" s="43"/>
      <c r="TTV182" s="44"/>
      <c r="TTW182" s="42"/>
      <c r="TTX182" s="43"/>
      <c r="TTY182" s="43"/>
      <c r="TTZ182" s="44"/>
      <c r="TUA182" s="42"/>
      <c r="TUB182" s="43"/>
      <c r="TUC182" s="43"/>
      <c r="TUD182" s="44"/>
      <c r="TUE182" s="42"/>
      <c r="TUF182" s="43"/>
      <c r="TUG182" s="43"/>
      <c r="TUH182" s="44"/>
      <c r="TUI182" s="42"/>
      <c r="TUJ182" s="43"/>
      <c r="TUK182" s="43"/>
      <c r="TUL182" s="44"/>
      <c r="TUM182" s="42"/>
      <c r="TUN182" s="43"/>
      <c r="TUO182" s="43"/>
      <c r="TUP182" s="44"/>
      <c r="TUQ182" s="42"/>
      <c r="TUR182" s="43"/>
      <c r="TUS182" s="43"/>
      <c r="TUT182" s="44"/>
      <c r="TUU182" s="42"/>
      <c r="TUV182" s="43"/>
      <c r="TUW182" s="43"/>
      <c r="TUX182" s="44"/>
      <c r="TUY182" s="42"/>
      <c r="TUZ182" s="43"/>
      <c r="TVA182" s="43"/>
      <c r="TVB182" s="44"/>
      <c r="TVC182" s="42"/>
      <c r="TVD182" s="43"/>
      <c r="TVE182" s="43"/>
      <c r="TVF182" s="44"/>
      <c r="TVG182" s="42"/>
      <c r="TVH182" s="43"/>
      <c r="TVI182" s="43"/>
      <c r="TVJ182" s="44"/>
      <c r="TVK182" s="42"/>
      <c r="TVL182" s="43"/>
      <c r="TVM182" s="43"/>
      <c r="TVN182" s="44"/>
      <c r="TVO182" s="42"/>
      <c r="TVP182" s="43"/>
      <c r="TVQ182" s="43"/>
      <c r="TVR182" s="44"/>
      <c r="TVS182" s="42"/>
      <c r="TVT182" s="43"/>
      <c r="TVU182" s="43"/>
      <c r="TVV182" s="44"/>
      <c r="TVW182" s="42"/>
      <c r="TVX182" s="43"/>
      <c r="TVY182" s="43"/>
      <c r="TVZ182" s="44"/>
      <c r="TWA182" s="42"/>
      <c r="TWB182" s="43"/>
      <c r="TWC182" s="43"/>
      <c r="TWD182" s="44"/>
      <c r="TWE182" s="42"/>
      <c r="TWF182" s="43"/>
      <c r="TWG182" s="43"/>
      <c r="TWH182" s="44"/>
      <c r="TWI182" s="42"/>
      <c r="TWJ182" s="43"/>
      <c r="TWK182" s="43"/>
      <c r="TWL182" s="44"/>
      <c r="TWM182" s="42"/>
      <c r="TWN182" s="43"/>
      <c r="TWO182" s="43"/>
      <c r="TWP182" s="44"/>
      <c r="TWQ182" s="42"/>
      <c r="TWR182" s="43"/>
      <c r="TWS182" s="43"/>
      <c r="TWT182" s="44"/>
      <c r="TWU182" s="42"/>
      <c r="TWV182" s="43"/>
      <c r="TWW182" s="43"/>
      <c r="TWX182" s="44"/>
      <c r="TWY182" s="42"/>
      <c r="TWZ182" s="43"/>
      <c r="TXA182" s="43"/>
      <c r="TXB182" s="44"/>
      <c r="TXC182" s="42"/>
      <c r="TXD182" s="43"/>
      <c r="TXE182" s="43"/>
      <c r="TXF182" s="44"/>
      <c r="TXG182" s="42"/>
      <c r="TXH182" s="43"/>
      <c r="TXI182" s="43"/>
      <c r="TXJ182" s="44"/>
      <c r="TXK182" s="42"/>
      <c r="TXL182" s="43"/>
      <c r="TXM182" s="43"/>
      <c r="TXN182" s="44"/>
      <c r="TXO182" s="42"/>
      <c r="TXP182" s="43"/>
      <c r="TXQ182" s="43"/>
      <c r="TXR182" s="44"/>
      <c r="TXS182" s="42"/>
      <c r="TXT182" s="43"/>
      <c r="TXU182" s="43"/>
      <c r="TXV182" s="44"/>
      <c r="TXW182" s="42"/>
      <c r="TXX182" s="43"/>
      <c r="TXY182" s="43"/>
      <c r="TXZ182" s="44"/>
      <c r="TYA182" s="42"/>
      <c r="TYB182" s="43"/>
      <c r="TYC182" s="43"/>
      <c r="TYD182" s="44"/>
      <c r="TYE182" s="42"/>
      <c r="TYF182" s="43"/>
      <c r="TYG182" s="43"/>
      <c r="TYH182" s="44"/>
      <c r="TYI182" s="42"/>
      <c r="TYJ182" s="43"/>
      <c r="TYK182" s="43"/>
      <c r="TYL182" s="44"/>
      <c r="TYM182" s="42"/>
      <c r="TYN182" s="43"/>
      <c r="TYO182" s="43"/>
      <c r="TYP182" s="44"/>
      <c r="TYQ182" s="42"/>
      <c r="TYR182" s="43"/>
      <c r="TYS182" s="43"/>
      <c r="TYT182" s="44"/>
      <c r="TYU182" s="42"/>
      <c r="TYV182" s="43"/>
      <c r="TYW182" s="43"/>
      <c r="TYX182" s="44"/>
      <c r="TYY182" s="42"/>
      <c r="TYZ182" s="43"/>
      <c r="TZA182" s="43"/>
      <c r="TZB182" s="44"/>
      <c r="TZC182" s="42"/>
      <c r="TZD182" s="43"/>
      <c r="TZE182" s="43"/>
      <c r="TZF182" s="44"/>
      <c r="TZG182" s="42"/>
      <c r="TZH182" s="43"/>
      <c r="TZI182" s="43"/>
      <c r="TZJ182" s="44"/>
      <c r="TZK182" s="42"/>
      <c r="TZL182" s="43"/>
      <c r="TZM182" s="43"/>
      <c r="TZN182" s="44"/>
      <c r="TZO182" s="42"/>
      <c r="TZP182" s="43"/>
      <c r="TZQ182" s="43"/>
      <c r="TZR182" s="44"/>
      <c r="TZS182" s="42"/>
      <c r="TZT182" s="43"/>
      <c r="TZU182" s="43"/>
      <c r="TZV182" s="44"/>
      <c r="TZW182" s="42"/>
      <c r="TZX182" s="43"/>
      <c r="TZY182" s="43"/>
      <c r="TZZ182" s="44"/>
      <c r="UAA182" s="42"/>
      <c r="UAB182" s="43"/>
      <c r="UAC182" s="43"/>
      <c r="UAD182" s="44"/>
      <c r="UAE182" s="42"/>
      <c r="UAF182" s="43"/>
      <c r="UAG182" s="43"/>
      <c r="UAH182" s="44"/>
      <c r="UAI182" s="42"/>
      <c r="UAJ182" s="43"/>
      <c r="UAK182" s="43"/>
      <c r="UAL182" s="44"/>
      <c r="UAM182" s="42"/>
      <c r="UAN182" s="43"/>
      <c r="UAO182" s="43"/>
      <c r="UAP182" s="44"/>
      <c r="UAQ182" s="42"/>
      <c r="UAR182" s="43"/>
      <c r="UAS182" s="43"/>
      <c r="UAT182" s="44"/>
      <c r="UAU182" s="42"/>
      <c r="UAV182" s="43"/>
      <c r="UAW182" s="43"/>
      <c r="UAX182" s="44"/>
      <c r="UAY182" s="42"/>
      <c r="UAZ182" s="43"/>
      <c r="UBA182" s="43"/>
      <c r="UBB182" s="44"/>
      <c r="UBC182" s="42"/>
      <c r="UBD182" s="43"/>
      <c r="UBE182" s="43"/>
      <c r="UBF182" s="44"/>
      <c r="UBG182" s="42"/>
      <c r="UBH182" s="43"/>
      <c r="UBI182" s="43"/>
      <c r="UBJ182" s="44"/>
      <c r="UBK182" s="42"/>
      <c r="UBL182" s="43"/>
      <c r="UBM182" s="43"/>
      <c r="UBN182" s="44"/>
      <c r="UBO182" s="42"/>
      <c r="UBP182" s="43"/>
      <c r="UBQ182" s="43"/>
      <c r="UBR182" s="44"/>
      <c r="UBS182" s="42"/>
      <c r="UBT182" s="43"/>
      <c r="UBU182" s="43"/>
      <c r="UBV182" s="44"/>
      <c r="UBW182" s="42"/>
      <c r="UBX182" s="43"/>
      <c r="UBY182" s="43"/>
      <c r="UBZ182" s="44"/>
      <c r="UCA182" s="42"/>
      <c r="UCB182" s="43"/>
      <c r="UCC182" s="43"/>
      <c r="UCD182" s="44"/>
      <c r="UCE182" s="42"/>
      <c r="UCF182" s="43"/>
      <c r="UCG182" s="43"/>
      <c r="UCH182" s="44"/>
      <c r="UCI182" s="42"/>
      <c r="UCJ182" s="43"/>
      <c r="UCK182" s="43"/>
      <c r="UCL182" s="44"/>
      <c r="UCM182" s="42"/>
      <c r="UCN182" s="43"/>
      <c r="UCO182" s="43"/>
      <c r="UCP182" s="44"/>
      <c r="UCQ182" s="42"/>
      <c r="UCR182" s="43"/>
      <c r="UCS182" s="43"/>
      <c r="UCT182" s="44"/>
      <c r="UCU182" s="42"/>
      <c r="UCV182" s="43"/>
      <c r="UCW182" s="43"/>
      <c r="UCX182" s="44"/>
      <c r="UCY182" s="42"/>
      <c r="UCZ182" s="43"/>
      <c r="UDA182" s="43"/>
      <c r="UDB182" s="44"/>
      <c r="UDC182" s="42"/>
      <c r="UDD182" s="43"/>
      <c r="UDE182" s="43"/>
      <c r="UDF182" s="44"/>
      <c r="UDG182" s="42"/>
      <c r="UDH182" s="43"/>
      <c r="UDI182" s="43"/>
      <c r="UDJ182" s="44"/>
      <c r="UDK182" s="42"/>
      <c r="UDL182" s="43"/>
      <c r="UDM182" s="43"/>
      <c r="UDN182" s="44"/>
      <c r="UDO182" s="42"/>
      <c r="UDP182" s="43"/>
      <c r="UDQ182" s="43"/>
      <c r="UDR182" s="44"/>
      <c r="UDS182" s="42"/>
      <c r="UDT182" s="43"/>
      <c r="UDU182" s="43"/>
      <c r="UDV182" s="44"/>
      <c r="UDW182" s="42"/>
      <c r="UDX182" s="43"/>
      <c r="UDY182" s="43"/>
      <c r="UDZ182" s="44"/>
      <c r="UEA182" s="42"/>
      <c r="UEB182" s="43"/>
      <c r="UEC182" s="43"/>
      <c r="UED182" s="44"/>
      <c r="UEE182" s="42"/>
      <c r="UEF182" s="43"/>
      <c r="UEG182" s="43"/>
      <c r="UEH182" s="44"/>
      <c r="UEI182" s="42"/>
      <c r="UEJ182" s="43"/>
      <c r="UEK182" s="43"/>
      <c r="UEL182" s="44"/>
      <c r="UEM182" s="42"/>
      <c r="UEN182" s="43"/>
      <c r="UEO182" s="43"/>
      <c r="UEP182" s="44"/>
      <c r="UEQ182" s="42"/>
      <c r="UER182" s="43"/>
      <c r="UES182" s="43"/>
      <c r="UET182" s="44"/>
      <c r="UEU182" s="42"/>
      <c r="UEV182" s="43"/>
      <c r="UEW182" s="43"/>
      <c r="UEX182" s="44"/>
      <c r="UEY182" s="42"/>
      <c r="UEZ182" s="43"/>
      <c r="UFA182" s="43"/>
      <c r="UFB182" s="44"/>
      <c r="UFC182" s="42"/>
      <c r="UFD182" s="43"/>
      <c r="UFE182" s="43"/>
      <c r="UFF182" s="44"/>
      <c r="UFG182" s="42"/>
      <c r="UFH182" s="43"/>
      <c r="UFI182" s="43"/>
      <c r="UFJ182" s="44"/>
      <c r="UFK182" s="42"/>
      <c r="UFL182" s="43"/>
      <c r="UFM182" s="43"/>
      <c r="UFN182" s="44"/>
      <c r="UFO182" s="42"/>
      <c r="UFP182" s="43"/>
      <c r="UFQ182" s="43"/>
      <c r="UFR182" s="44"/>
      <c r="UFS182" s="42"/>
      <c r="UFT182" s="43"/>
      <c r="UFU182" s="43"/>
      <c r="UFV182" s="44"/>
      <c r="UFW182" s="42"/>
      <c r="UFX182" s="43"/>
      <c r="UFY182" s="43"/>
      <c r="UFZ182" s="44"/>
      <c r="UGA182" s="42"/>
      <c r="UGB182" s="43"/>
      <c r="UGC182" s="43"/>
      <c r="UGD182" s="44"/>
      <c r="UGE182" s="42"/>
      <c r="UGF182" s="43"/>
      <c r="UGG182" s="43"/>
      <c r="UGH182" s="44"/>
      <c r="UGI182" s="42"/>
      <c r="UGJ182" s="43"/>
      <c r="UGK182" s="43"/>
      <c r="UGL182" s="44"/>
      <c r="UGM182" s="42"/>
      <c r="UGN182" s="43"/>
      <c r="UGO182" s="43"/>
      <c r="UGP182" s="44"/>
      <c r="UGQ182" s="42"/>
      <c r="UGR182" s="43"/>
      <c r="UGS182" s="43"/>
      <c r="UGT182" s="44"/>
      <c r="UGU182" s="42"/>
      <c r="UGV182" s="43"/>
      <c r="UGW182" s="43"/>
      <c r="UGX182" s="44"/>
      <c r="UGY182" s="42"/>
      <c r="UGZ182" s="43"/>
      <c r="UHA182" s="43"/>
      <c r="UHB182" s="44"/>
      <c r="UHC182" s="42"/>
      <c r="UHD182" s="43"/>
      <c r="UHE182" s="43"/>
      <c r="UHF182" s="44"/>
      <c r="UHG182" s="42"/>
      <c r="UHH182" s="43"/>
      <c r="UHI182" s="43"/>
      <c r="UHJ182" s="44"/>
      <c r="UHK182" s="42"/>
      <c r="UHL182" s="43"/>
      <c r="UHM182" s="43"/>
      <c r="UHN182" s="44"/>
      <c r="UHO182" s="42"/>
      <c r="UHP182" s="43"/>
      <c r="UHQ182" s="43"/>
      <c r="UHR182" s="44"/>
      <c r="UHS182" s="42"/>
      <c r="UHT182" s="43"/>
      <c r="UHU182" s="43"/>
      <c r="UHV182" s="44"/>
      <c r="UHW182" s="42"/>
      <c r="UHX182" s="43"/>
      <c r="UHY182" s="43"/>
      <c r="UHZ182" s="44"/>
      <c r="UIA182" s="42"/>
      <c r="UIB182" s="43"/>
      <c r="UIC182" s="43"/>
      <c r="UID182" s="44"/>
      <c r="UIE182" s="42"/>
      <c r="UIF182" s="43"/>
      <c r="UIG182" s="43"/>
      <c r="UIH182" s="44"/>
      <c r="UII182" s="42"/>
      <c r="UIJ182" s="43"/>
      <c r="UIK182" s="43"/>
      <c r="UIL182" s="44"/>
      <c r="UIM182" s="42"/>
      <c r="UIN182" s="43"/>
      <c r="UIO182" s="43"/>
      <c r="UIP182" s="44"/>
      <c r="UIQ182" s="42"/>
      <c r="UIR182" s="43"/>
      <c r="UIS182" s="43"/>
      <c r="UIT182" s="44"/>
      <c r="UIU182" s="42"/>
      <c r="UIV182" s="43"/>
      <c r="UIW182" s="43"/>
      <c r="UIX182" s="44"/>
      <c r="UIY182" s="42"/>
      <c r="UIZ182" s="43"/>
      <c r="UJA182" s="43"/>
      <c r="UJB182" s="44"/>
      <c r="UJC182" s="42"/>
      <c r="UJD182" s="43"/>
      <c r="UJE182" s="43"/>
      <c r="UJF182" s="44"/>
      <c r="UJG182" s="42"/>
      <c r="UJH182" s="43"/>
      <c r="UJI182" s="43"/>
      <c r="UJJ182" s="44"/>
      <c r="UJK182" s="42"/>
      <c r="UJL182" s="43"/>
      <c r="UJM182" s="43"/>
      <c r="UJN182" s="44"/>
      <c r="UJO182" s="42"/>
      <c r="UJP182" s="43"/>
      <c r="UJQ182" s="43"/>
      <c r="UJR182" s="44"/>
      <c r="UJS182" s="42"/>
      <c r="UJT182" s="43"/>
      <c r="UJU182" s="43"/>
      <c r="UJV182" s="44"/>
      <c r="UJW182" s="42"/>
      <c r="UJX182" s="43"/>
      <c r="UJY182" s="43"/>
      <c r="UJZ182" s="44"/>
      <c r="UKA182" s="42"/>
      <c r="UKB182" s="43"/>
      <c r="UKC182" s="43"/>
      <c r="UKD182" s="44"/>
      <c r="UKE182" s="42"/>
      <c r="UKF182" s="43"/>
      <c r="UKG182" s="43"/>
      <c r="UKH182" s="44"/>
      <c r="UKI182" s="42"/>
      <c r="UKJ182" s="43"/>
      <c r="UKK182" s="43"/>
      <c r="UKL182" s="44"/>
      <c r="UKM182" s="42"/>
      <c r="UKN182" s="43"/>
      <c r="UKO182" s="43"/>
      <c r="UKP182" s="44"/>
      <c r="UKQ182" s="42"/>
      <c r="UKR182" s="43"/>
      <c r="UKS182" s="43"/>
      <c r="UKT182" s="44"/>
      <c r="UKU182" s="42"/>
      <c r="UKV182" s="43"/>
      <c r="UKW182" s="43"/>
      <c r="UKX182" s="44"/>
      <c r="UKY182" s="42"/>
      <c r="UKZ182" s="43"/>
      <c r="ULA182" s="43"/>
      <c r="ULB182" s="44"/>
      <c r="ULC182" s="42"/>
      <c r="ULD182" s="43"/>
      <c r="ULE182" s="43"/>
      <c r="ULF182" s="44"/>
      <c r="ULG182" s="42"/>
      <c r="ULH182" s="43"/>
      <c r="ULI182" s="43"/>
      <c r="ULJ182" s="44"/>
      <c r="ULK182" s="42"/>
      <c r="ULL182" s="43"/>
      <c r="ULM182" s="43"/>
      <c r="ULN182" s="44"/>
      <c r="ULO182" s="42"/>
      <c r="ULP182" s="43"/>
      <c r="ULQ182" s="43"/>
      <c r="ULR182" s="44"/>
      <c r="ULS182" s="42"/>
      <c r="ULT182" s="43"/>
      <c r="ULU182" s="43"/>
      <c r="ULV182" s="44"/>
      <c r="ULW182" s="42"/>
      <c r="ULX182" s="43"/>
      <c r="ULY182" s="43"/>
      <c r="ULZ182" s="44"/>
      <c r="UMA182" s="42"/>
      <c r="UMB182" s="43"/>
      <c r="UMC182" s="43"/>
      <c r="UMD182" s="44"/>
      <c r="UME182" s="42"/>
      <c r="UMF182" s="43"/>
      <c r="UMG182" s="43"/>
      <c r="UMH182" s="44"/>
      <c r="UMI182" s="42"/>
      <c r="UMJ182" s="43"/>
      <c r="UMK182" s="43"/>
      <c r="UML182" s="44"/>
      <c r="UMM182" s="42"/>
      <c r="UMN182" s="43"/>
      <c r="UMO182" s="43"/>
      <c r="UMP182" s="44"/>
      <c r="UMQ182" s="42"/>
      <c r="UMR182" s="43"/>
      <c r="UMS182" s="43"/>
      <c r="UMT182" s="44"/>
      <c r="UMU182" s="42"/>
      <c r="UMV182" s="43"/>
      <c r="UMW182" s="43"/>
      <c r="UMX182" s="44"/>
      <c r="UMY182" s="42"/>
      <c r="UMZ182" s="43"/>
      <c r="UNA182" s="43"/>
      <c r="UNB182" s="44"/>
      <c r="UNC182" s="42"/>
      <c r="UND182" s="43"/>
      <c r="UNE182" s="43"/>
      <c r="UNF182" s="44"/>
      <c r="UNG182" s="42"/>
      <c r="UNH182" s="43"/>
      <c r="UNI182" s="43"/>
      <c r="UNJ182" s="44"/>
      <c r="UNK182" s="42"/>
      <c r="UNL182" s="43"/>
      <c r="UNM182" s="43"/>
      <c r="UNN182" s="44"/>
      <c r="UNO182" s="42"/>
      <c r="UNP182" s="43"/>
      <c r="UNQ182" s="43"/>
      <c r="UNR182" s="44"/>
      <c r="UNS182" s="42"/>
      <c r="UNT182" s="43"/>
      <c r="UNU182" s="43"/>
      <c r="UNV182" s="44"/>
      <c r="UNW182" s="42"/>
      <c r="UNX182" s="43"/>
      <c r="UNY182" s="43"/>
      <c r="UNZ182" s="44"/>
      <c r="UOA182" s="42"/>
      <c r="UOB182" s="43"/>
      <c r="UOC182" s="43"/>
      <c r="UOD182" s="44"/>
      <c r="UOE182" s="42"/>
      <c r="UOF182" s="43"/>
      <c r="UOG182" s="43"/>
      <c r="UOH182" s="44"/>
      <c r="UOI182" s="42"/>
      <c r="UOJ182" s="43"/>
      <c r="UOK182" s="43"/>
      <c r="UOL182" s="44"/>
      <c r="UOM182" s="42"/>
      <c r="UON182" s="43"/>
      <c r="UOO182" s="43"/>
      <c r="UOP182" s="44"/>
      <c r="UOQ182" s="42"/>
      <c r="UOR182" s="43"/>
      <c r="UOS182" s="43"/>
      <c r="UOT182" s="44"/>
      <c r="UOU182" s="42"/>
      <c r="UOV182" s="43"/>
      <c r="UOW182" s="43"/>
      <c r="UOX182" s="44"/>
      <c r="UOY182" s="42"/>
      <c r="UOZ182" s="43"/>
      <c r="UPA182" s="43"/>
      <c r="UPB182" s="44"/>
      <c r="UPC182" s="42"/>
      <c r="UPD182" s="43"/>
      <c r="UPE182" s="43"/>
      <c r="UPF182" s="44"/>
      <c r="UPG182" s="42"/>
      <c r="UPH182" s="43"/>
      <c r="UPI182" s="43"/>
      <c r="UPJ182" s="44"/>
      <c r="UPK182" s="42"/>
      <c r="UPL182" s="43"/>
      <c r="UPM182" s="43"/>
      <c r="UPN182" s="44"/>
      <c r="UPO182" s="42"/>
      <c r="UPP182" s="43"/>
      <c r="UPQ182" s="43"/>
      <c r="UPR182" s="44"/>
      <c r="UPS182" s="42"/>
      <c r="UPT182" s="43"/>
      <c r="UPU182" s="43"/>
      <c r="UPV182" s="44"/>
      <c r="UPW182" s="42"/>
      <c r="UPX182" s="43"/>
      <c r="UPY182" s="43"/>
      <c r="UPZ182" s="44"/>
      <c r="UQA182" s="42"/>
      <c r="UQB182" s="43"/>
      <c r="UQC182" s="43"/>
      <c r="UQD182" s="44"/>
      <c r="UQE182" s="42"/>
      <c r="UQF182" s="43"/>
      <c r="UQG182" s="43"/>
      <c r="UQH182" s="44"/>
      <c r="UQI182" s="42"/>
      <c r="UQJ182" s="43"/>
      <c r="UQK182" s="43"/>
      <c r="UQL182" s="44"/>
      <c r="UQM182" s="42"/>
      <c r="UQN182" s="43"/>
      <c r="UQO182" s="43"/>
      <c r="UQP182" s="44"/>
      <c r="UQQ182" s="42"/>
      <c r="UQR182" s="43"/>
      <c r="UQS182" s="43"/>
      <c r="UQT182" s="44"/>
      <c r="UQU182" s="42"/>
      <c r="UQV182" s="43"/>
      <c r="UQW182" s="43"/>
      <c r="UQX182" s="44"/>
      <c r="UQY182" s="42"/>
      <c r="UQZ182" s="43"/>
      <c r="URA182" s="43"/>
      <c r="URB182" s="44"/>
      <c r="URC182" s="42"/>
      <c r="URD182" s="43"/>
      <c r="URE182" s="43"/>
      <c r="URF182" s="44"/>
      <c r="URG182" s="42"/>
      <c r="URH182" s="43"/>
      <c r="URI182" s="43"/>
      <c r="URJ182" s="44"/>
      <c r="URK182" s="42"/>
      <c r="URL182" s="43"/>
      <c r="URM182" s="43"/>
      <c r="URN182" s="44"/>
      <c r="URO182" s="42"/>
      <c r="URP182" s="43"/>
      <c r="URQ182" s="43"/>
      <c r="URR182" s="44"/>
      <c r="URS182" s="42"/>
      <c r="URT182" s="43"/>
      <c r="URU182" s="43"/>
      <c r="URV182" s="44"/>
      <c r="URW182" s="42"/>
      <c r="URX182" s="43"/>
      <c r="URY182" s="43"/>
      <c r="URZ182" s="44"/>
      <c r="USA182" s="42"/>
      <c r="USB182" s="43"/>
      <c r="USC182" s="43"/>
      <c r="USD182" s="44"/>
      <c r="USE182" s="42"/>
      <c r="USF182" s="43"/>
      <c r="USG182" s="43"/>
      <c r="USH182" s="44"/>
      <c r="USI182" s="42"/>
      <c r="USJ182" s="43"/>
      <c r="USK182" s="43"/>
      <c r="USL182" s="44"/>
      <c r="USM182" s="42"/>
      <c r="USN182" s="43"/>
      <c r="USO182" s="43"/>
      <c r="USP182" s="44"/>
      <c r="USQ182" s="42"/>
      <c r="USR182" s="43"/>
      <c r="USS182" s="43"/>
      <c r="UST182" s="44"/>
      <c r="USU182" s="42"/>
      <c r="USV182" s="43"/>
      <c r="USW182" s="43"/>
      <c r="USX182" s="44"/>
      <c r="USY182" s="42"/>
      <c r="USZ182" s="43"/>
      <c r="UTA182" s="43"/>
      <c r="UTB182" s="44"/>
      <c r="UTC182" s="42"/>
      <c r="UTD182" s="43"/>
      <c r="UTE182" s="43"/>
      <c r="UTF182" s="44"/>
      <c r="UTG182" s="42"/>
      <c r="UTH182" s="43"/>
      <c r="UTI182" s="43"/>
      <c r="UTJ182" s="44"/>
      <c r="UTK182" s="42"/>
      <c r="UTL182" s="43"/>
      <c r="UTM182" s="43"/>
      <c r="UTN182" s="44"/>
      <c r="UTO182" s="42"/>
      <c r="UTP182" s="43"/>
      <c r="UTQ182" s="43"/>
      <c r="UTR182" s="44"/>
      <c r="UTS182" s="42"/>
      <c r="UTT182" s="43"/>
      <c r="UTU182" s="43"/>
      <c r="UTV182" s="44"/>
      <c r="UTW182" s="42"/>
      <c r="UTX182" s="43"/>
      <c r="UTY182" s="43"/>
      <c r="UTZ182" s="44"/>
      <c r="UUA182" s="42"/>
      <c r="UUB182" s="43"/>
      <c r="UUC182" s="43"/>
      <c r="UUD182" s="44"/>
      <c r="UUE182" s="42"/>
      <c r="UUF182" s="43"/>
      <c r="UUG182" s="43"/>
      <c r="UUH182" s="44"/>
      <c r="UUI182" s="42"/>
      <c r="UUJ182" s="43"/>
      <c r="UUK182" s="43"/>
      <c r="UUL182" s="44"/>
      <c r="UUM182" s="42"/>
      <c r="UUN182" s="43"/>
      <c r="UUO182" s="43"/>
      <c r="UUP182" s="44"/>
      <c r="UUQ182" s="42"/>
      <c r="UUR182" s="43"/>
      <c r="UUS182" s="43"/>
      <c r="UUT182" s="44"/>
      <c r="UUU182" s="42"/>
      <c r="UUV182" s="43"/>
      <c r="UUW182" s="43"/>
      <c r="UUX182" s="44"/>
      <c r="UUY182" s="42"/>
      <c r="UUZ182" s="43"/>
      <c r="UVA182" s="43"/>
      <c r="UVB182" s="44"/>
      <c r="UVC182" s="42"/>
      <c r="UVD182" s="43"/>
      <c r="UVE182" s="43"/>
      <c r="UVF182" s="44"/>
      <c r="UVG182" s="42"/>
      <c r="UVH182" s="43"/>
      <c r="UVI182" s="43"/>
      <c r="UVJ182" s="44"/>
      <c r="UVK182" s="42"/>
      <c r="UVL182" s="43"/>
      <c r="UVM182" s="43"/>
      <c r="UVN182" s="44"/>
      <c r="UVO182" s="42"/>
      <c r="UVP182" s="43"/>
      <c r="UVQ182" s="43"/>
      <c r="UVR182" s="44"/>
      <c r="UVS182" s="42"/>
      <c r="UVT182" s="43"/>
      <c r="UVU182" s="43"/>
      <c r="UVV182" s="44"/>
      <c r="UVW182" s="42"/>
      <c r="UVX182" s="43"/>
      <c r="UVY182" s="43"/>
      <c r="UVZ182" s="44"/>
      <c r="UWA182" s="42"/>
      <c r="UWB182" s="43"/>
      <c r="UWC182" s="43"/>
      <c r="UWD182" s="44"/>
      <c r="UWE182" s="42"/>
      <c r="UWF182" s="43"/>
      <c r="UWG182" s="43"/>
      <c r="UWH182" s="44"/>
      <c r="UWI182" s="42"/>
      <c r="UWJ182" s="43"/>
      <c r="UWK182" s="43"/>
      <c r="UWL182" s="44"/>
      <c r="UWM182" s="42"/>
      <c r="UWN182" s="43"/>
      <c r="UWO182" s="43"/>
      <c r="UWP182" s="44"/>
      <c r="UWQ182" s="42"/>
      <c r="UWR182" s="43"/>
      <c r="UWS182" s="43"/>
      <c r="UWT182" s="44"/>
      <c r="UWU182" s="42"/>
      <c r="UWV182" s="43"/>
      <c r="UWW182" s="43"/>
      <c r="UWX182" s="44"/>
      <c r="UWY182" s="42"/>
      <c r="UWZ182" s="43"/>
      <c r="UXA182" s="43"/>
      <c r="UXB182" s="44"/>
      <c r="UXC182" s="42"/>
      <c r="UXD182" s="43"/>
      <c r="UXE182" s="43"/>
      <c r="UXF182" s="44"/>
      <c r="UXG182" s="42"/>
      <c r="UXH182" s="43"/>
      <c r="UXI182" s="43"/>
      <c r="UXJ182" s="44"/>
      <c r="UXK182" s="42"/>
      <c r="UXL182" s="43"/>
      <c r="UXM182" s="43"/>
      <c r="UXN182" s="44"/>
      <c r="UXO182" s="42"/>
      <c r="UXP182" s="43"/>
      <c r="UXQ182" s="43"/>
      <c r="UXR182" s="44"/>
      <c r="UXS182" s="42"/>
      <c r="UXT182" s="43"/>
      <c r="UXU182" s="43"/>
      <c r="UXV182" s="44"/>
      <c r="UXW182" s="42"/>
      <c r="UXX182" s="43"/>
      <c r="UXY182" s="43"/>
      <c r="UXZ182" s="44"/>
      <c r="UYA182" s="42"/>
      <c r="UYB182" s="43"/>
      <c r="UYC182" s="43"/>
      <c r="UYD182" s="44"/>
      <c r="UYE182" s="42"/>
      <c r="UYF182" s="43"/>
      <c r="UYG182" s="43"/>
      <c r="UYH182" s="44"/>
      <c r="UYI182" s="42"/>
      <c r="UYJ182" s="43"/>
      <c r="UYK182" s="43"/>
      <c r="UYL182" s="44"/>
      <c r="UYM182" s="42"/>
      <c r="UYN182" s="43"/>
      <c r="UYO182" s="43"/>
      <c r="UYP182" s="44"/>
      <c r="UYQ182" s="42"/>
      <c r="UYR182" s="43"/>
      <c r="UYS182" s="43"/>
      <c r="UYT182" s="44"/>
      <c r="UYU182" s="42"/>
      <c r="UYV182" s="43"/>
      <c r="UYW182" s="43"/>
      <c r="UYX182" s="44"/>
      <c r="UYY182" s="42"/>
      <c r="UYZ182" s="43"/>
      <c r="UZA182" s="43"/>
      <c r="UZB182" s="44"/>
      <c r="UZC182" s="42"/>
      <c r="UZD182" s="43"/>
      <c r="UZE182" s="43"/>
      <c r="UZF182" s="44"/>
      <c r="UZG182" s="42"/>
      <c r="UZH182" s="43"/>
      <c r="UZI182" s="43"/>
      <c r="UZJ182" s="44"/>
      <c r="UZK182" s="42"/>
      <c r="UZL182" s="43"/>
      <c r="UZM182" s="43"/>
      <c r="UZN182" s="44"/>
      <c r="UZO182" s="42"/>
      <c r="UZP182" s="43"/>
      <c r="UZQ182" s="43"/>
      <c r="UZR182" s="44"/>
      <c r="UZS182" s="42"/>
      <c r="UZT182" s="43"/>
      <c r="UZU182" s="43"/>
      <c r="UZV182" s="44"/>
      <c r="UZW182" s="42"/>
      <c r="UZX182" s="43"/>
      <c r="UZY182" s="43"/>
      <c r="UZZ182" s="44"/>
      <c r="VAA182" s="42"/>
      <c r="VAB182" s="43"/>
      <c r="VAC182" s="43"/>
      <c r="VAD182" s="44"/>
      <c r="VAE182" s="42"/>
      <c r="VAF182" s="43"/>
      <c r="VAG182" s="43"/>
      <c r="VAH182" s="44"/>
      <c r="VAI182" s="42"/>
      <c r="VAJ182" s="43"/>
      <c r="VAK182" s="43"/>
      <c r="VAL182" s="44"/>
      <c r="VAM182" s="42"/>
      <c r="VAN182" s="43"/>
      <c r="VAO182" s="43"/>
      <c r="VAP182" s="44"/>
      <c r="VAQ182" s="42"/>
      <c r="VAR182" s="43"/>
      <c r="VAS182" s="43"/>
      <c r="VAT182" s="44"/>
      <c r="VAU182" s="42"/>
      <c r="VAV182" s="43"/>
      <c r="VAW182" s="43"/>
      <c r="VAX182" s="44"/>
      <c r="VAY182" s="42"/>
      <c r="VAZ182" s="43"/>
      <c r="VBA182" s="43"/>
      <c r="VBB182" s="44"/>
      <c r="VBC182" s="42"/>
      <c r="VBD182" s="43"/>
      <c r="VBE182" s="43"/>
      <c r="VBF182" s="44"/>
      <c r="VBG182" s="42"/>
      <c r="VBH182" s="43"/>
      <c r="VBI182" s="43"/>
      <c r="VBJ182" s="44"/>
      <c r="VBK182" s="42"/>
      <c r="VBL182" s="43"/>
      <c r="VBM182" s="43"/>
      <c r="VBN182" s="44"/>
      <c r="VBO182" s="42"/>
      <c r="VBP182" s="43"/>
      <c r="VBQ182" s="43"/>
      <c r="VBR182" s="44"/>
      <c r="VBS182" s="42"/>
      <c r="VBT182" s="43"/>
      <c r="VBU182" s="43"/>
      <c r="VBV182" s="44"/>
      <c r="VBW182" s="42"/>
      <c r="VBX182" s="43"/>
      <c r="VBY182" s="43"/>
      <c r="VBZ182" s="44"/>
      <c r="VCA182" s="42"/>
      <c r="VCB182" s="43"/>
      <c r="VCC182" s="43"/>
      <c r="VCD182" s="44"/>
      <c r="VCE182" s="42"/>
      <c r="VCF182" s="43"/>
      <c r="VCG182" s="43"/>
      <c r="VCH182" s="44"/>
      <c r="VCI182" s="42"/>
      <c r="VCJ182" s="43"/>
      <c r="VCK182" s="43"/>
      <c r="VCL182" s="44"/>
      <c r="VCM182" s="42"/>
      <c r="VCN182" s="43"/>
      <c r="VCO182" s="43"/>
      <c r="VCP182" s="44"/>
      <c r="VCQ182" s="42"/>
      <c r="VCR182" s="43"/>
      <c r="VCS182" s="43"/>
      <c r="VCT182" s="44"/>
      <c r="VCU182" s="42"/>
      <c r="VCV182" s="43"/>
      <c r="VCW182" s="43"/>
      <c r="VCX182" s="44"/>
      <c r="VCY182" s="42"/>
      <c r="VCZ182" s="43"/>
      <c r="VDA182" s="43"/>
      <c r="VDB182" s="44"/>
      <c r="VDC182" s="42"/>
      <c r="VDD182" s="43"/>
      <c r="VDE182" s="43"/>
      <c r="VDF182" s="44"/>
      <c r="VDG182" s="42"/>
      <c r="VDH182" s="43"/>
      <c r="VDI182" s="43"/>
      <c r="VDJ182" s="44"/>
      <c r="VDK182" s="42"/>
      <c r="VDL182" s="43"/>
      <c r="VDM182" s="43"/>
      <c r="VDN182" s="44"/>
      <c r="VDO182" s="42"/>
      <c r="VDP182" s="43"/>
      <c r="VDQ182" s="43"/>
      <c r="VDR182" s="44"/>
      <c r="VDS182" s="42"/>
      <c r="VDT182" s="43"/>
      <c r="VDU182" s="43"/>
      <c r="VDV182" s="44"/>
      <c r="VDW182" s="42"/>
      <c r="VDX182" s="43"/>
      <c r="VDY182" s="43"/>
      <c r="VDZ182" s="44"/>
      <c r="VEA182" s="42"/>
      <c r="VEB182" s="43"/>
      <c r="VEC182" s="43"/>
      <c r="VED182" s="44"/>
      <c r="VEE182" s="42"/>
      <c r="VEF182" s="43"/>
      <c r="VEG182" s="43"/>
      <c r="VEH182" s="44"/>
      <c r="VEI182" s="42"/>
      <c r="VEJ182" s="43"/>
      <c r="VEK182" s="43"/>
      <c r="VEL182" s="44"/>
      <c r="VEM182" s="42"/>
      <c r="VEN182" s="43"/>
      <c r="VEO182" s="43"/>
      <c r="VEP182" s="44"/>
      <c r="VEQ182" s="42"/>
      <c r="VER182" s="43"/>
      <c r="VES182" s="43"/>
      <c r="VET182" s="44"/>
      <c r="VEU182" s="42"/>
      <c r="VEV182" s="43"/>
      <c r="VEW182" s="43"/>
      <c r="VEX182" s="44"/>
      <c r="VEY182" s="42"/>
      <c r="VEZ182" s="43"/>
      <c r="VFA182" s="43"/>
      <c r="VFB182" s="44"/>
      <c r="VFC182" s="42"/>
      <c r="VFD182" s="43"/>
      <c r="VFE182" s="43"/>
      <c r="VFF182" s="44"/>
      <c r="VFG182" s="42"/>
      <c r="VFH182" s="43"/>
      <c r="VFI182" s="43"/>
      <c r="VFJ182" s="44"/>
      <c r="VFK182" s="42"/>
      <c r="VFL182" s="43"/>
      <c r="VFM182" s="43"/>
      <c r="VFN182" s="44"/>
      <c r="VFO182" s="42"/>
      <c r="VFP182" s="43"/>
      <c r="VFQ182" s="43"/>
      <c r="VFR182" s="44"/>
      <c r="VFS182" s="42"/>
      <c r="VFT182" s="43"/>
      <c r="VFU182" s="43"/>
      <c r="VFV182" s="44"/>
      <c r="VFW182" s="42"/>
      <c r="VFX182" s="43"/>
      <c r="VFY182" s="43"/>
      <c r="VFZ182" s="44"/>
      <c r="VGA182" s="42"/>
      <c r="VGB182" s="43"/>
      <c r="VGC182" s="43"/>
      <c r="VGD182" s="44"/>
      <c r="VGE182" s="42"/>
      <c r="VGF182" s="43"/>
      <c r="VGG182" s="43"/>
      <c r="VGH182" s="44"/>
      <c r="VGI182" s="42"/>
      <c r="VGJ182" s="43"/>
      <c r="VGK182" s="43"/>
      <c r="VGL182" s="44"/>
      <c r="VGM182" s="42"/>
      <c r="VGN182" s="43"/>
      <c r="VGO182" s="43"/>
      <c r="VGP182" s="44"/>
      <c r="VGQ182" s="42"/>
      <c r="VGR182" s="43"/>
      <c r="VGS182" s="43"/>
      <c r="VGT182" s="44"/>
      <c r="VGU182" s="42"/>
      <c r="VGV182" s="43"/>
      <c r="VGW182" s="43"/>
      <c r="VGX182" s="44"/>
      <c r="VGY182" s="42"/>
      <c r="VGZ182" s="43"/>
      <c r="VHA182" s="43"/>
      <c r="VHB182" s="44"/>
      <c r="VHC182" s="42"/>
      <c r="VHD182" s="43"/>
      <c r="VHE182" s="43"/>
      <c r="VHF182" s="44"/>
      <c r="VHG182" s="42"/>
      <c r="VHH182" s="43"/>
      <c r="VHI182" s="43"/>
      <c r="VHJ182" s="44"/>
      <c r="VHK182" s="42"/>
      <c r="VHL182" s="43"/>
      <c r="VHM182" s="43"/>
      <c r="VHN182" s="44"/>
      <c r="VHO182" s="42"/>
      <c r="VHP182" s="43"/>
      <c r="VHQ182" s="43"/>
      <c r="VHR182" s="44"/>
      <c r="VHS182" s="42"/>
      <c r="VHT182" s="43"/>
      <c r="VHU182" s="43"/>
      <c r="VHV182" s="44"/>
      <c r="VHW182" s="42"/>
      <c r="VHX182" s="43"/>
      <c r="VHY182" s="43"/>
      <c r="VHZ182" s="44"/>
      <c r="VIA182" s="42"/>
      <c r="VIB182" s="43"/>
      <c r="VIC182" s="43"/>
      <c r="VID182" s="44"/>
      <c r="VIE182" s="42"/>
      <c r="VIF182" s="43"/>
      <c r="VIG182" s="43"/>
      <c r="VIH182" s="44"/>
      <c r="VII182" s="42"/>
      <c r="VIJ182" s="43"/>
      <c r="VIK182" s="43"/>
      <c r="VIL182" s="44"/>
      <c r="VIM182" s="42"/>
      <c r="VIN182" s="43"/>
      <c r="VIO182" s="43"/>
      <c r="VIP182" s="44"/>
      <c r="VIQ182" s="42"/>
      <c r="VIR182" s="43"/>
      <c r="VIS182" s="43"/>
      <c r="VIT182" s="44"/>
      <c r="VIU182" s="42"/>
      <c r="VIV182" s="43"/>
      <c r="VIW182" s="43"/>
      <c r="VIX182" s="44"/>
      <c r="VIY182" s="42"/>
      <c r="VIZ182" s="43"/>
      <c r="VJA182" s="43"/>
      <c r="VJB182" s="44"/>
      <c r="VJC182" s="42"/>
      <c r="VJD182" s="43"/>
      <c r="VJE182" s="43"/>
      <c r="VJF182" s="44"/>
      <c r="VJG182" s="42"/>
      <c r="VJH182" s="43"/>
      <c r="VJI182" s="43"/>
      <c r="VJJ182" s="44"/>
      <c r="VJK182" s="42"/>
      <c r="VJL182" s="43"/>
      <c r="VJM182" s="43"/>
      <c r="VJN182" s="44"/>
      <c r="VJO182" s="42"/>
      <c r="VJP182" s="43"/>
      <c r="VJQ182" s="43"/>
      <c r="VJR182" s="44"/>
      <c r="VJS182" s="42"/>
      <c r="VJT182" s="43"/>
      <c r="VJU182" s="43"/>
      <c r="VJV182" s="44"/>
      <c r="VJW182" s="42"/>
      <c r="VJX182" s="43"/>
      <c r="VJY182" s="43"/>
      <c r="VJZ182" s="44"/>
      <c r="VKA182" s="42"/>
      <c r="VKB182" s="43"/>
      <c r="VKC182" s="43"/>
      <c r="VKD182" s="44"/>
      <c r="VKE182" s="42"/>
      <c r="VKF182" s="43"/>
      <c r="VKG182" s="43"/>
      <c r="VKH182" s="44"/>
      <c r="VKI182" s="42"/>
      <c r="VKJ182" s="43"/>
      <c r="VKK182" s="43"/>
      <c r="VKL182" s="44"/>
      <c r="VKM182" s="42"/>
      <c r="VKN182" s="43"/>
      <c r="VKO182" s="43"/>
      <c r="VKP182" s="44"/>
      <c r="VKQ182" s="42"/>
      <c r="VKR182" s="43"/>
      <c r="VKS182" s="43"/>
      <c r="VKT182" s="44"/>
      <c r="VKU182" s="42"/>
      <c r="VKV182" s="43"/>
      <c r="VKW182" s="43"/>
      <c r="VKX182" s="44"/>
      <c r="VKY182" s="42"/>
      <c r="VKZ182" s="43"/>
      <c r="VLA182" s="43"/>
      <c r="VLB182" s="44"/>
      <c r="VLC182" s="42"/>
      <c r="VLD182" s="43"/>
      <c r="VLE182" s="43"/>
      <c r="VLF182" s="44"/>
      <c r="VLG182" s="42"/>
      <c r="VLH182" s="43"/>
      <c r="VLI182" s="43"/>
      <c r="VLJ182" s="44"/>
      <c r="VLK182" s="42"/>
      <c r="VLL182" s="43"/>
      <c r="VLM182" s="43"/>
      <c r="VLN182" s="44"/>
      <c r="VLO182" s="42"/>
      <c r="VLP182" s="43"/>
      <c r="VLQ182" s="43"/>
      <c r="VLR182" s="44"/>
      <c r="VLS182" s="42"/>
      <c r="VLT182" s="43"/>
      <c r="VLU182" s="43"/>
      <c r="VLV182" s="44"/>
      <c r="VLW182" s="42"/>
      <c r="VLX182" s="43"/>
      <c r="VLY182" s="43"/>
      <c r="VLZ182" s="44"/>
      <c r="VMA182" s="42"/>
      <c r="VMB182" s="43"/>
      <c r="VMC182" s="43"/>
      <c r="VMD182" s="44"/>
      <c r="VME182" s="42"/>
      <c r="VMF182" s="43"/>
      <c r="VMG182" s="43"/>
      <c r="VMH182" s="44"/>
      <c r="VMI182" s="42"/>
      <c r="VMJ182" s="43"/>
      <c r="VMK182" s="43"/>
      <c r="VML182" s="44"/>
      <c r="VMM182" s="42"/>
      <c r="VMN182" s="43"/>
      <c r="VMO182" s="43"/>
      <c r="VMP182" s="44"/>
      <c r="VMQ182" s="42"/>
      <c r="VMR182" s="43"/>
      <c r="VMS182" s="43"/>
      <c r="VMT182" s="44"/>
      <c r="VMU182" s="42"/>
      <c r="VMV182" s="43"/>
      <c r="VMW182" s="43"/>
      <c r="VMX182" s="44"/>
      <c r="VMY182" s="42"/>
      <c r="VMZ182" s="43"/>
      <c r="VNA182" s="43"/>
      <c r="VNB182" s="44"/>
      <c r="VNC182" s="42"/>
      <c r="VND182" s="43"/>
      <c r="VNE182" s="43"/>
      <c r="VNF182" s="44"/>
      <c r="VNG182" s="42"/>
      <c r="VNH182" s="43"/>
      <c r="VNI182" s="43"/>
      <c r="VNJ182" s="44"/>
      <c r="VNK182" s="42"/>
      <c r="VNL182" s="43"/>
      <c r="VNM182" s="43"/>
      <c r="VNN182" s="44"/>
      <c r="VNO182" s="42"/>
      <c r="VNP182" s="43"/>
      <c r="VNQ182" s="43"/>
      <c r="VNR182" s="44"/>
      <c r="VNS182" s="42"/>
      <c r="VNT182" s="43"/>
      <c r="VNU182" s="43"/>
      <c r="VNV182" s="44"/>
      <c r="VNW182" s="42"/>
      <c r="VNX182" s="43"/>
      <c r="VNY182" s="43"/>
      <c r="VNZ182" s="44"/>
      <c r="VOA182" s="42"/>
      <c r="VOB182" s="43"/>
      <c r="VOC182" s="43"/>
      <c r="VOD182" s="44"/>
      <c r="VOE182" s="42"/>
      <c r="VOF182" s="43"/>
      <c r="VOG182" s="43"/>
      <c r="VOH182" s="44"/>
      <c r="VOI182" s="42"/>
      <c r="VOJ182" s="43"/>
      <c r="VOK182" s="43"/>
      <c r="VOL182" s="44"/>
      <c r="VOM182" s="42"/>
      <c r="VON182" s="43"/>
      <c r="VOO182" s="43"/>
      <c r="VOP182" s="44"/>
      <c r="VOQ182" s="42"/>
      <c r="VOR182" s="43"/>
      <c r="VOS182" s="43"/>
      <c r="VOT182" s="44"/>
      <c r="VOU182" s="42"/>
      <c r="VOV182" s="43"/>
      <c r="VOW182" s="43"/>
      <c r="VOX182" s="44"/>
      <c r="VOY182" s="42"/>
      <c r="VOZ182" s="43"/>
      <c r="VPA182" s="43"/>
      <c r="VPB182" s="44"/>
      <c r="VPC182" s="42"/>
      <c r="VPD182" s="43"/>
      <c r="VPE182" s="43"/>
      <c r="VPF182" s="44"/>
      <c r="VPG182" s="42"/>
      <c r="VPH182" s="43"/>
      <c r="VPI182" s="43"/>
      <c r="VPJ182" s="44"/>
      <c r="VPK182" s="42"/>
      <c r="VPL182" s="43"/>
      <c r="VPM182" s="43"/>
      <c r="VPN182" s="44"/>
      <c r="VPO182" s="42"/>
      <c r="VPP182" s="43"/>
      <c r="VPQ182" s="43"/>
      <c r="VPR182" s="44"/>
      <c r="VPS182" s="42"/>
      <c r="VPT182" s="43"/>
      <c r="VPU182" s="43"/>
      <c r="VPV182" s="44"/>
      <c r="VPW182" s="42"/>
      <c r="VPX182" s="43"/>
      <c r="VPY182" s="43"/>
      <c r="VPZ182" s="44"/>
      <c r="VQA182" s="42"/>
      <c r="VQB182" s="43"/>
      <c r="VQC182" s="43"/>
      <c r="VQD182" s="44"/>
      <c r="VQE182" s="42"/>
      <c r="VQF182" s="43"/>
      <c r="VQG182" s="43"/>
      <c r="VQH182" s="44"/>
      <c r="VQI182" s="42"/>
      <c r="VQJ182" s="43"/>
      <c r="VQK182" s="43"/>
      <c r="VQL182" s="44"/>
      <c r="VQM182" s="42"/>
      <c r="VQN182" s="43"/>
      <c r="VQO182" s="43"/>
      <c r="VQP182" s="44"/>
      <c r="VQQ182" s="42"/>
      <c r="VQR182" s="43"/>
      <c r="VQS182" s="43"/>
      <c r="VQT182" s="44"/>
      <c r="VQU182" s="42"/>
      <c r="VQV182" s="43"/>
      <c r="VQW182" s="43"/>
      <c r="VQX182" s="44"/>
      <c r="VQY182" s="42"/>
      <c r="VQZ182" s="43"/>
      <c r="VRA182" s="43"/>
      <c r="VRB182" s="44"/>
      <c r="VRC182" s="42"/>
      <c r="VRD182" s="43"/>
      <c r="VRE182" s="43"/>
      <c r="VRF182" s="44"/>
      <c r="VRG182" s="42"/>
      <c r="VRH182" s="43"/>
      <c r="VRI182" s="43"/>
      <c r="VRJ182" s="44"/>
      <c r="VRK182" s="42"/>
      <c r="VRL182" s="43"/>
      <c r="VRM182" s="43"/>
      <c r="VRN182" s="44"/>
      <c r="VRO182" s="42"/>
      <c r="VRP182" s="43"/>
      <c r="VRQ182" s="43"/>
      <c r="VRR182" s="44"/>
      <c r="VRS182" s="42"/>
      <c r="VRT182" s="43"/>
      <c r="VRU182" s="43"/>
      <c r="VRV182" s="44"/>
      <c r="VRW182" s="42"/>
      <c r="VRX182" s="43"/>
      <c r="VRY182" s="43"/>
      <c r="VRZ182" s="44"/>
      <c r="VSA182" s="42"/>
      <c r="VSB182" s="43"/>
      <c r="VSC182" s="43"/>
      <c r="VSD182" s="44"/>
      <c r="VSE182" s="42"/>
      <c r="VSF182" s="43"/>
      <c r="VSG182" s="43"/>
      <c r="VSH182" s="44"/>
      <c r="VSI182" s="42"/>
      <c r="VSJ182" s="43"/>
      <c r="VSK182" s="43"/>
      <c r="VSL182" s="44"/>
      <c r="VSM182" s="42"/>
      <c r="VSN182" s="43"/>
      <c r="VSO182" s="43"/>
      <c r="VSP182" s="44"/>
      <c r="VSQ182" s="42"/>
      <c r="VSR182" s="43"/>
      <c r="VSS182" s="43"/>
      <c r="VST182" s="44"/>
      <c r="VSU182" s="42"/>
      <c r="VSV182" s="43"/>
      <c r="VSW182" s="43"/>
      <c r="VSX182" s="44"/>
      <c r="VSY182" s="42"/>
      <c r="VSZ182" s="43"/>
      <c r="VTA182" s="43"/>
      <c r="VTB182" s="44"/>
      <c r="VTC182" s="42"/>
      <c r="VTD182" s="43"/>
      <c r="VTE182" s="43"/>
      <c r="VTF182" s="44"/>
      <c r="VTG182" s="42"/>
      <c r="VTH182" s="43"/>
      <c r="VTI182" s="43"/>
      <c r="VTJ182" s="44"/>
      <c r="VTK182" s="42"/>
      <c r="VTL182" s="43"/>
      <c r="VTM182" s="43"/>
      <c r="VTN182" s="44"/>
      <c r="VTO182" s="42"/>
      <c r="VTP182" s="43"/>
      <c r="VTQ182" s="43"/>
      <c r="VTR182" s="44"/>
      <c r="VTS182" s="42"/>
      <c r="VTT182" s="43"/>
      <c r="VTU182" s="43"/>
      <c r="VTV182" s="44"/>
      <c r="VTW182" s="42"/>
      <c r="VTX182" s="43"/>
      <c r="VTY182" s="43"/>
      <c r="VTZ182" s="44"/>
      <c r="VUA182" s="42"/>
      <c r="VUB182" s="43"/>
      <c r="VUC182" s="43"/>
      <c r="VUD182" s="44"/>
      <c r="VUE182" s="42"/>
      <c r="VUF182" s="43"/>
      <c r="VUG182" s="43"/>
      <c r="VUH182" s="44"/>
      <c r="VUI182" s="42"/>
      <c r="VUJ182" s="43"/>
      <c r="VUK182" s="43"/>
      <c r="VUL182" s="44"/>
      <c r="VUM182" s="42"/>
      <c r="VUN182" s="43"/>
      <c r="VUO182" s="43"/>
      <c r="VUP182" s="44"/>
      <c r="VUQ182" s="42"/>
      <c r="VUR182" s="43"/>
      <c r="VUS182" s="43"/>
      <c r="VUT182" s="44"/>
      <c r="VUU182" s="42"/>
      <c r="VUV182" s="43"/>
      <c r="VUW182" s="43"/>
      <c r="VUX182" s="44"/>
      <c r="VUY182" s="42"/>
      <c r="VUZ182" s="43"/>
      <c r="VVA182" s="43"/>
      <c r="VVB182" s="44"/>
      <c r="VVC182" s="42"/>
      <c r="VVD182" s="43"/>
      <c r="VVE182" s="43"/>
      <c r="VVF182" s="44"/>
      <c r="VVG182" s="42"/>
      <c r="VVH182" s="43"/>
      <c r="VVI182" s="43"/>
      <c r="VVJ182" s="44"/>
      <c r="VVK182" s="42"/>
      <c r="VVL182" s="43"/>
      <c r="VVM182" s="43"/>
      <c r="VVN182" s="44"/>
      <c r="VVO182" s="42"/>
      <c r="VVP182" s="43"/>
      <c r="VVQ182" s="43"/>
      <c r="VVR182" s="44"/>
      <c r="VVS182" s="42"/>
      <c r="VVT182" s="43"/>
      <c r="VVU182" s="43"/>
      <c r="VVV182" s="44"/>
      <c r="VVW182" s="42"/>
      <c r="VVX182" s="43"/>
      <c r="VVY182" s="43"/>
      <c r="VVZ182" s="44"/>
      <c r="VWA182" s="42"/>
      <c r="VWB182" s="43"/>
      <c r="VWC182" s="43"/>
      <c r="VWD182" s="44"/>
      <c r="VWE182" s="42"/>
      <c r="VWF182" s="43"/>
      <c r="VWG182" s="43"/>
      <c r="VWH182" s="44"/>
      <c r="VWI182" s="42"/>
      <c r="VWJ182" s="43"/>
      <c r="VWK182" s="43"/>
      <c r="VWL182" s="44"/>
      <c r="VWM182" s="42"/>
      <c r="VWN182" s="43"/>
      <c r="VWO182" s="43"/>
      <c r="VWP182" s="44"/>
      <c r="VWQ182" s="42"/>
      <c r="VWR182" s="43"/>
      <c r="VWS182" s="43"/>
      <c r="VWT182" s="44"/>
      <c r="VWU182" s="42"/>
      <c r="VWV182" s="43"/>
      <c r="VWW182" s="43"/>
      <c r="VWX182" s="44"/>
      <c r="VWY182" s="42"/>
      <c r="VWZ182" s="43"/>
      <c r="VXA182" s="43"/>
      <c r="VXB182" s="44"/>
      <c r="VXC182" s="42"/>
      <c r="VXD182" s="43"/>
      <c r="VXE182" s="43"/>
      <c r="VXF182" s="44"/>
      <c r="VXG182" s="42"/>
      <c r="VXH182" s="43"/>
      <c r="VXI182" s="43"/>
      <c r="VXJ182" s="44"/>
      <c r="VXK182" s="42"/>
      <c r="VXL182" s="43"/>
      <c r="VXM182" s="43"/>
      <c r="VXN182" s="44"/>
      <c r="VXO182" s="42"/>
      <c r="VXP182" s="43"/>
      <c r="VXQ182" s="43"/>
      <c r="VXR182" s="44"/>
      <c r="VXS182" s="42"/>
      <c r="VXT182" s="43"/>
      <c r="VXU182" s="43"/>
      <c r="VXV182" s="44"/>
      <c r="VXW182" s="42"/>
      <c r="VXX182" s="43"/>
      <c r="VXY182" s="43"/>
      <c r="VXZ182" s="44"/>
      <c r="VYA182" s="42"/>
      <c r="VYB182" s="43"/>
      <c r="VYC182" s="43"/>
      <c r="VYD182" s="44"/>
      <c r="VYE182" s="42"/>
      <c r="VYF182" s="43"/>
      <c r="VYG182" s="43"/>
      <c r="VYH182" s="44"/>
      <c r="VYI182" s="42"/>
      <c r="VYJ182" s="43"/>
      <c r="VYK182" s="43"/>
      <c r="VYL182" s="44"/>
      <c r="VYM182" s="42"/>
      <c r="VYN182" s="43"/>
      <c r="VYO182" s="43"/>
      <c r="VYP182" s="44"/>
      <c r="VYQ182" s="42"/>
      <c r="VYR182" s="43"/>
      <c r="VYS182" s="43"/>
      <c r="VYT182" s="44"/>
      <c r="VYU182" s="42"/>
      <c r="VYV182" s="43"/>
      <c r="VYW182" s="43"/>
      <c r="VYX182" s="44"/>
      <c r="VYY182" s="42"/>
      <c r="VYZ182" s="43"/>
      <c r="VZA182" s="43"/>
      <c r="VZB182" s="44"/>
      <c r="VZC182" s="42"/>
      <c r="VZD182" s="43"/>
      <c r="VZE182" s="43"/>
      <c r="VZF182" s="44"/>
      <c r="VZG182" s="42"/>
      <c r="VZH182" s="43"/>
      <c r="VZI182" s="43"/>
      <c r="VZJ182" s="44"/>
      <c r="VZK182" s="42"/>
      <c r="VZL182" s="43"/>
      <c r="VZM182" s="43"/>
      <c r="VZN182" s="44"/>
      <c r="VZO182" s="42"/>
      <c r="VZP182" s="43"/>
      <c r="VZQ182" s="43"/>
      <c r="VZR182" s="44"/>
      <c r="VZS182" s="42"/>
      <c r="VZT182" s="43"/>
      <c r="VZU182" s="43"/>
      <c r="VZV182" s="44"/>
      <c r="VZW182" s="42"/>
      <c r="VZX182" s="43"/>
      <c r="VZY182" s="43"/>
      <c r="VZZ182" s="44"/>
      <c r="WAA182" s="42"/>
      <c r="WAB182" s="43"/>
      <c r="WAC182" s="43"/>
      <c r="WAD182" s="44"/>
      <c r="WAE182" s="42"/>
      <c r="WAF182" s="43"/>
      <c r="WAG182" s="43"/>
      <c r="WAH182" s="44"/>
      <c r="WAI182" s="42"/>
      <c r="WAJ182" s="43"/>
      <c r="WAK182" s="43"/>
      <c r="WAL182" s="44"/>
      <c r="WAM182" s="42"/>
      <c r="WAN182" s="43"/>
      <c r="WAO182" s="43"/>
      <c r="WAP182" s="44"/>
      <c r="WAQ182" s="42"/>
      <c r="WAR182" s="43"/>
      <c r="WAS182" s="43"/>
      <c r="WAT182" s="44"/>
      <c r="WAU182" s="42"/>
      <c r="WAV182" s="43"/>
      <c r="WAW182" s="43"/>
      <c r="WAX182" s="44"/>
      <c r="WAY182" s="42"/>
      <c r="WAZ182" s="43"/>
      <c r="WBA182" s="43"/>
      <c r="WBB182" s="44"/>
      <c r="WBC182" s="42"/>
      <c r="WBD182" s="43"/>
      <c r="WBE182" s="43"/>
      <c r="WBF182" s="44"/>
      <c r="WBG182" s="42"/>
      <c r="WBH182" s="43"/>
      <c r="WBI182" s="43"/>
      <c r="WBJ182" s="44"/>
      <c r="WBK182" s="42"/>
      <c r="WBL182" s="43"/>
      <c r="WBM182" s="43"/>
      <c r="WBN182" s="44"/>
      <c r="WBO182" s="42"/>
      <c r="WBP182" s="43"/>
      <c r="WBQ182" s="43"/>
      <c r="WBR182" s="44"/>
      <c r="WBS182" s="42"/>
      <c r="WBT182" s="43"/>
      <c r="WBU182" s="43"/>
      <c r="WBV182" s="44"/>
      <c r="WBW182" s="42"/>
      <c r="WBX182" s="43"/>
      <c r="WBY182" s="43"/>
      <c r="WBZ182" s="44"/>
      <c r="WCA182" s="42"/>
      <c r="WCB182" s="43"/>
      <c r="WCC182" s="43"/>
      <c r="WCD182" s="44"/>
      <c r="WCE182" s="42"/>
      <c r="WCF182" s="43"/>
      <c r="WCG182" s="43"/>
      <c r="WCH182" s="44"/>
      <c r="WCI182" s="42"/>
      <c r="WCJ182" s="43"/>
      <c r="WCK182" s="43"/>
      <c r="WCL182" s="44"/>
      <c r="WCM182" s="42"/>
      <c r="WCN182" s="43"/>
      <c r="WCO182" s="43"/>
      <c r="WCP182" s="44"/>
      <c r="WCQ182" s="42"/>
      <c r="WCR182" s="43"/>
      <c r="WCS182" s="43"/>
      <c r="WCT182" s="44"/>
      <c r="WCU182" s="42"/>
      <c r="WCV182" s="43"/>
      <c r="WCW182" s="43"/>
      <c r="WCX182" s="44"/>
      <c r="WCY182" s="42"/>
      <c r="WCZ182" s="43"/>
      <c r="WDA182" s="43"/>
      <c r="WDB182" s="44"/>
      <c r="WDC182" s="42"/>
      <c r="WDD182" s="43"/>
      <c r="WDE182" s="43"/>
      <c r="WDF182" s="44"/>
      <c r="WDG182" s="42"/>
      <c r="WDH182" s="43"/>
      <c r="WDI182" s="43"/>
      <c r="WDJ182" s="44"/>
      <c r="WDK182" s="42"/>
      <c r="WDL182" s="43"/>
      <c r="WDM182" s="43"/>
      <c r="WDN182" s="44"/>
      <c r="WDO182" s="42"/>
      <c r="WDP182" s="43"/>
      <c r="WDQ182" s="43"/>
      <c r="WDR182" s="44"/>
      <c r="WDS182" s="42"/>
      <c r="WDT182" s="43"/>
      <c r="WDU182" s="43"/>
      <c r="WDV182" s="44"/>
      <c r="WDW182" s="42"/>
      <c r="WDX182" s="43"/>
      <c r="WDY182" s="43"/>
      <c r="WDZ182" s="44"/>
      <c r="WEA182" s="42"/>
      <c r="WEB182" s="43"/>
      <c r="WEC182" s="43"/>
      <c r="WED182" s="44"/>
      <c r="WEE182" s="42"/>
      <c r="WEF182" s="43"/>
      <c r="WEG182" s="43"/>
      <c r="WEH182" s="44"/>
      <c r="WEI182" s="42"/>
      <c r="WEJ182" s="43"/>
      <c r="WEK182" s="43"/>
      <c r="WEL182" s="44"/>
      <c r="WEM182" s="42"/>
      <c r="WEN182" s="43"/>
      <c r="WEO182" s="43"/>
      <c r="WEP182" s="44"/>
      <c r="WEQ182" s="42"/>
      <c r="WER182" s="43"/>
      <c r="WES182" s="43"/>
      <c r="WET182" s="44"/>
      <c r="WEU182" s="42"/>
      <c r="WEV182" s="43"/>
      <c r="WEW182" s="43"/>
      <c r="WEX182" s="44"/>
      <c r="WEY182" s="42"/>
      <c r="WEZ182" s="43"/>
      <c r="WFA182" s="43"/>
      <c r="WFB182" s="44"/>
      <c r="WFC182" s="42"/>
      <c r="WFD182" s="43"/>
      <c r="WFE182" s="43"/>
      <c r="WFF182" s="44"/>
      <c r="WFG182" s="42"/>
      <c r="WFH182" s="43"/>
      <c r="WFI182" s="43"/>
      <c r="WFJ182" s="44"/>
      <c r="WFK182" s="42"/>
      <c r="WFL182" s="43"/>
      <c r="WFM182" s="43"/>
      <c r="WFN182" s="44"/>
      <c r="WFO182" s="42"/>
      <c r="WFP182" s="43"/>
      <c r="WFQ182" s="43"/>
      <c r="WFR182" s="44"/>
      <c r="WFS182" s="42"/>
      <c r="WFT182" s="43"/>
      <c r="WFU182" s="43"/>
      <c r="WFV182" s="44"/>
      <c r="WFW182" s="42"/>
      <c r="WFX182" s="43"/>
      <c r="WFY182" s="43"/>
      <c r="WFZ182" s="44"/>
      <c r="WGA182" s="42"/>
      <c r="WGB182" s="43"/>
      <c r="WGC182" s="43"/>
      <c r="WGD182" s="44"/>
      <c r="WGE182" s="42"/>
      <c r="WGF182" s="43"/>
      <c r="WGG182" s="43"/>
      <c r="WGH182" s="44"/>
      <c r="WGI182" s="42"/>
      <c r="WGJ182" s="43"/>
      <c r="WGK182" s="43"/>
      <c r="WGL182" s="44"/>
      <c r="WGM182" s="42"/>
      <c r="WGN182" s="43"/>
      <c r="WGO182" s="43"/>
      <c r="WGP182" s="44"/>
      <c r="WGQ182" s="42"/>
      <c r="WGR182" s="43"/>
      <c r="WGS182" s="43"/>
      <c r="WGT182" s="44"/>
      <c r="WGU182" s="42"/>
      <c r="WGV182" s="43"/>
      <c r="WGW182" s="43"/>
      <c r="WGX182" s="44"/>
      <c r="WGY182" s="42"/>
      <c r="WGZ182" s="43"/>
      <c r="WHA182" s="43"/>
      <c r="WHB182" s="44"/>
      <c r="WHC182" s="42"/>
      <c r="WHD182" s="43"/>
      <c r="WHE182" s="43"/>
      <c r="WHF182" s="44"/>
      <c r="WHG182" s="42"/>
      <c r="WHH182" s="43"/>
      <c r="WHI182" s="43"/>
      <c r="WHJ182" s="44"/>
      <c r="WHK182" s="42"/>
      <c r="WHL182" s="43"/>
      <c r="WHM182" s="43"/>
      <c r="WHN182" s="44"/>
      <c r="WHO182" s="42"/>
      <c r="WHP182" s="43"/>
      <c r="WHQ182" s="43"/>
      <c r="WHR182" s="44"/>
      <c r="WHS182" s="42"/>
      <c r="WHT182" s="43"/>
      <c r="WHU182" s="43"/>
      <c r="WHV182" s="44"/>
      <c r="WHW182" s="42"/>
      <c r="WHX182" s="43"/>
      <c r="WHY182" s="43"/>
      <c r="WHZ182" s="44"/>
      <c r="WIA182" s="42"/>
      <c r="WIB182" s="43"/>
      <c r="WIC182" s="43"/>
      <c r="WID182" s="44"/>
      <c r="WIE182" s="42"/>
      <c r="WIF182" s="43"/>
      <c r="WIG182" s="43"/>
      <c r="WIH182" s="44"/>
      <c r="WII182" s="42"/>
      <c r="WIJ182" s="43"/>
      <c r="WIK182" s="43"/>
      <c r="WIL182" s="44"/>
      <c r="WIM182" s="42"/>
      <c r="WIN182" s="43"/>
      <c r="WIO182" s="43"/>
      <c r="WIP182" s="44"/>
      <c r="WIQ182" s="42"/>
      <c r="WIR182" s="43"/>
      <c r="WIS182" s="43"/>
      <c r="WIT182" s="44"/>
      <c r="WIU182" s="42"/>
      <c r="WIV182" s="43"/>
      <c r="WIW182" s="43"/>
      <c r="WIX182" s="44"/>
      <c r="WIY182" s="42"/>
      <c r="WIZ182" s="43"/>
      <c r="WJA182" s="43"/>
      <c r="WJB182" s="44"/>
      <c r="WJC182" s="42"/>
      <c r="WJD182" s="43"/>
      <c r="WJE182" s="43"/>
      <c r="WJF182" s="44"/>
      <c r="WJG182" s="42"/>
      <c r="WJH182" s="43"/>
      <c r="WJI182" s="43"/>
      <c r="WJJ182" s="44"/>
      <c r="WJK182" s="42"/>
      <c r="WJL182" s="43"/>
      <c r="WJM182" s="43"/>
      <c r="WJN182" s="44"/>
      <c r="WJO182" s="42"/>
      <c r="WJP182" s="43"/>
      <c r="WJQ182" s="43"/>
      <c r="WJR182" s="44"/>
      <c r="WJS182" s="42"/>
      <c r="WJT182" s="43"/>
      <c r="WJU182" s="43"/>
      <c r="WJV182" s="44"/>
      <c r="WJW182" s="42"/>
      <c r="WJX182" s="43"/>
      <c r="WJY182" s="43"/>
      <c r="WJZ182" s="44"/>
      <c r="WKA182" s="42"/>
      <c r="WKB182" s="43"/>
      <c r="WKC182" s="43"/>
      <c r="WKD182" s="44"/>
      <c r="WKE182" s="42"/>
      <c r="WKF182" s="43"/>
      <c r="WKG182" s="43"/>
      <c r="WKH182" s="44"/>
      <c r="WKI182" s="42"/>
      <c r="WKJ182" s="43"/>
      <c r="WKK182" s="43"/>
      <c r="WKL182" s="44"/>
      <c r="WKM182" s="42"/>
      <c r="WKN182" s="43"/>
      <c r="WKO182" s="43"/>
      <c r="WKP182" s="44"/>
      <c r="WKQ182" s="42"/>
      <c r="WKR182" s="43"/>
      <c r="WKS182" s="43"/>
      <c r="WKT182" s="44"/>
      <c r="WKU182" s="42"/>
      <c r="WKV182" s="43"/>
      <c r="WKW182" s="43"/>
      <c r="WKX182" s="44"/>
      <c r="WKY182" s="42"/>
      <c r="WKZ182" s="43"/>
      <c r="WLA182" s="43"/>
      <c r="WLB182" s="44"/>
      <c r="WLC182" s="42"/>
      <c r="WLD182" s="43"/>
      <c r="WLE182" s="43"/>
      <c r="WLF182" s="44"/>
      <c r="WLG182" s="42"/>
      <c r="WLH182" s="43"/>
      <c r="WLI182" s="43"/>
      <c r="WLJ182" s="44"/>
      <c r="WLK182" s="42"/>
      <c r="WLL182" s="43"/>
      <c r="WLM182" s="43"/>
      <c r="WLN182" s="44"/>
      <c r="WLO182" s="42"/>
      <c r="WLP182" s="43"/>
      <c r="WLQ182" s="43"/>
      <c r="WLR182" s="44"/>
      <c r="WLS182" s="42"/>
      <c r="WLT182" s="43"/>
      <c r="WLU182" s="43"/>
      <c r="WLV182" s="44"/>
      <c r="WLW182" s="42"/>
      <c r="WLX182" s="43"/>
      <c r="WLY182" s="43"/>
      <c r="WLZ182" s="44"/>
      <c r="WMA182" s="42"/>
      <c r="WMB182" s="43"/>
      <c r="WMC182" s="43"/>
      <c r="WMD182" s="44"/>
      <c r="WME182" s="42"/>
      <c r="WMF182" s="43"/>
      <c r="WMG182" s="43"/>
      <c r="WMH182" s="44"/>
      <c r="WMI182" s="42"/>
      <c r="WMJ182" s="43"/>
      <c r="WMK182" s="43"/>
      <c r="WML182" s="44"/>
      <c r="WMM182" s="42"/>
      <c r="WMN182" s="43"/>
      <c r="WMO182" s="43"/>
      <c r="WMP182" s="44"/>
      <c r="WMQ182" s="42"/>
      <c r="WMR182" s="43"/>
      <c r="WMS182" s="43"/>
      <c r="WMT182" s="44"/>
      <c r="WMU182" s="42"/>
      <c r="WMV182" s="43"/>
      <c r="WMW182" s="43"/>
      <c r="WMX182" s="44"/>
      <c r="WMY182" s="42"/>
      <c r="WMZ182" s="43"/>
      <c r="WNA182" s="43"/>
      <c r="WNB182" s="44"/>
      <c r="WNC182" s="42"/>
      <c r="WND182" s="43"/>
      <c r="WNE182" s="43"/>
      <c r="WNF182" s="44"/>
      <c r="WNG182" s="42"/>
      <c r="WNH182" s="43"/>
      <c r="WNI182" s="43"/>
      <c r="WNJ182" s="44"/>
      <c r="WNK182" s="42"/>
      <c r="WNL182" s="43"/>
      <c r="WNM182" s="43"/>
      <c r="WNN182" s="44"/>
      <c r="WNO182" s="42"/>
      <c r="WNP182" s="43"/>
      <c r="WNQ182" s="43"/>
      <c r="WNR182" s="44"/>
      <c r="WNS182" s="42"/>
      <c r="WNT182" s="43"/>
      <c r="WNU182" s="43"/>
      <c r="WNV182" s="44"/>
      <c r="WNW182" s="42"/>
      <c r="WNX182" s="43"/>
      <c r="WNY182" s="43"/>
      <c r="WNZ182" s="44"/>
      <c r="WOA182" s="42"/>
      <c r="WOB182" s="43"/>
      <c r="WOC182" s="43"/>
      <c r="WOD182" s="44"/>
      <c r="WOE182" s="42"/>
      <c r="WOF182" s="43"/>
      <c r="WOG182" s="43"/>
      <c r="WOH182" s="44"/>
      <c r="WOI182" s="42"/>
      <c r="WOJ182" s="43"/>
      <c r="WOK182" s="43"/>
      <c r="WOL182" s="44"/>
      <c r="WOM182" s="42"/>
      <c r="WON182" s="43"/>
      <c r="WOO182" s="43"/>
      <c r="WOP182" s="44"/>
      <c r="WOQ182" s="42"/>
      <c r="WOR182" s="43"/>
      <c r="WOS182" s="43"/>
      <c r="WOT182" s="44"/>
      <c r="WOU182" s="42"/>
      <c r="WOV182" s="43"/>
      <c r="WOW182" s="43"/>
      <c r="WOX182" s="44"/>
      <c r="WOY182" s="42"/>
      <c r="WOZ182" s="43"/>
      <c r="WPA182" s="43"/>
      <c r="WPB182" s="44"/>
      <c r="WPC182" s="42"/>
      <c r="WPD182" s="43"/>
      <c r="WPE182" s="43"/>
      <c r="WPF182" s="44"/>
      <c r="WPG182" s="42"/>
      <c r="WPH182" s="43"/>
      <c r="WPI182" s="43"/>
      <c r="WPJ182" s="44"/>
      <c r="WPK182" s="42"/>
      <c r="WPL182" s="43"/>
      <c r="WPM182" s="43"/>
      <c r="WPN182" s="44"/>
      <c r="WPO182" s="42"/>
      <c r="WPP182" s="43"/>
      <c r="WPQ182" s="43"/>
      <c r="WPR182" s="44"/>
      <c r="WPS182" s="42"/>
      <c r="WPT182" s="43"/>
      <c r="WPU182" s="43"/>
      <c r="WPV182" s="44"/>
      <c r="WPW182" s="42"/>
      <c r="WPX182" s="43"/>
      <c r="WPY182" s="43"/>
      <c r="WPZ182" s="44"/>
      <c r="WQA182" s="42"/>
      <c r="WQB182" s="43"/>
      <c r="WQC182" s="43"/>
      <c r="WQD182" s="44"/>
      <c r="WQE182" s="42"/>
      <c r="WQF182" s="43"/>
      <c r="WQG182" s="43"/>
      <c r="WQH182" s="44"/>
      <c r="WQI182" s="42"/>
      <c r="WQJ182" s="43"/>
      <c r="WQK182" s="43"/>
      <c r="WQL182" s="44"/>
      <c r="WQM182" s="42"/>
      <c r="WQN182" s="43"/>
      <c r="WQO182" s="43"/>
      <c r="WQP182" s="44"/>
      <c r="WQQ182" s="42"/>
      <c r="WQR182" s="43"/>
      <c r="WQS182" s="43"/>
      <c r="WQT182" s="44"/>
      <c r="WQU182" s="42"/>
      <c r="WQV182" s="43"/>
      <c r="WQW182" s="43"/>
      <c r="WQX182" s="44"/>
      <c r="WQY182" s="42"/>
      <c r="WQZ182" s="43"/>
      <c r="WRA182" s="43"/>
      <c r="WRB182" s="44"/>
      <c r="WRC182" s="42"/>
      <c r="WRD182" s="43"/>
      <c r="WRE182" s="43"/>
      <c r="WRF182" s="44"/>
      <c r="WRG182" s="42"/>
      <c r="WRH182" s="43"/>
      <c r="WRI182" s="43"/>
      <c r="WRJ182" s="44"/>
      <c r="WRK182" s="42"/>
      <c r="WRL182" s="43"/>
      <c r="WRM182" s="43"/>
      <c r="WRN182" s="44"/>
      <c r="WRO182" s="42"/>
      <c r="WRP182" s="43"/>
      <c r="WRQ182" s="43"/>
      <c r="WRR182" s="44"/>
      <c r="WRS182" s="42"/>
      <c r="WRT182" s="43"/>
      <c r="WRU182" s="43"/>
      <c r="WRV182" s="44"/>
      <c r="WRW182" s="42"/>
      <c r="WRX182" s="43"/>
      <c r="WRY182" s="43"/>
      <c r="WRZ182" s="44"/>
      <c r="WSA182" s="42"/>
      <c r="WSB182" s="43"/>
      <c r="WSC182" s="43"/>
      <c r="WSD182" s="44"/>
      <c r="WSE182" s="42"/>
      <c r="WSF182" s="43"/>
      <c r="WSG182" s="43"/>
      <c r="WSH182" s="44"/>
      <c r="WSI182" s="42"/>
      <c r="WSJ182" s="43"/>
      <c r="WSK182" s="43"/>
      <c r="WSL182" s="44"/>
      <c r="WSM182" s="42"/>
      <c r="WSN182" s="43"/>
      <c r="WSO182" s="43"/>
      <c r="WSP182" s="44"/>
      <c r="WSQ182" s="42"/>
      <c r="WSR182" s="43"/>
      <c r="WSS182" s="43"/>
      <c r="WST182" s="44"/>
      <c r="WSU182" s="42"/>
      <c r="WSV182" s="43"/>
      <c r="WSW182" s="43"/>
      <c r="WSX182" s="44"/>
      <c r="WSY182" s="42"/>
      <c r="WSZ182" s="43"/>
      <c r="WTA182" s="43"/>
      <c r="WTB182" s="44"/>
      <c r="WTC182" s="42"/>
      <c r="WTD182" s="43"/>
      <c r="WTE182" s="43"/>
      <c r="WTF182" s="44"/>
      <c r="WTG182" s="42"/>
      <c r="WTH182" s="43"/>
      <c r="WTI182" s="43"/>
      <c r="WTJ182" s="44"/>
      <c r="WTK182" s="42"/>
      <c r="WTL182" s="43"/>
      <c r="WTM182" s="43"/>
      <c r="WTN182" s="44"/>
      <c r="WTO182" s="42"/>
      <c r="WTP182" s="43"/>
      <c r="WTQ182" s="43"/>
      <c r="WTR182" s="44"/>
      <c r="WTS182" s="42"/>
      <c r="WTT182" s="43"/>
      <c r="WTU182" s="43"/>
      <c r="WTV182" s="44"/>
      <c r="WTW182" s="42"/>
      <c r="WTX182" s="43"/>
      <c r="WTY182" s="43"/>
      <c r="WTZ182" s="44"/>
      <c r="WUA182" s="42"/>
      <c r="WUB182" s="43"/>
      <c r="WUC182" s="43"/>
      <c r="WUD182" s="44"/>
      <c r="WUE182" s="42"/>
      <c r="WUF182" s="43"/>
      <c r="WUG182" s="43"/>
      <c r="WUH182" s="44"/>
      <c r="WUI182" s="42"/>
      <c r="WUJ182" s="43"/>
      <c r="WUK182" s="43"/>
      <c r="WUL182" s="44"/>
      <c r="WUM182" s="42"/>
      <c r="WUN182" s="43"/>
      <c r="WUO182" s="43"/>
      <c r="WUP182" s="44"/>
      <c r="WUQ182" s="42"/>
      <c r="WUR182" s="43"/>
      <c r="WUS182" s="43"/>
      <c r="WUT182" s="44"/>
      <c r="WUU182" s="42"/>
      <c r="WUV182" s="43"/>
      <c r="WUW182" s="43"/>
      <c r="WUX182" s="44"/>
      <c r="WUY182" s="42"/>
      <c r="WUZ182" s="43"/>
      <c r="WVA182" s="43"/>
      <c r="WVB182" s="44"/>
      <c r="WVC182" s="42"/>
      <c r="WVD182" s="43"/>
      <c r="WVE182" s="43"/>
      <c r="WVF182" s="44"/>
      <c r="WVG182" s="42"/>
      <c r="WVH182" s="43"/>
      <c r="WVI182" s="43"/>
      <c r="WVJ182" s="44"/>
      <c r="WVK182" s="42"/>
      <c r="WVL182" s="43"/>
      <c r="WVM182" s="43"/>
      <c r="WVN182" s="44"/>
      <c r="WVO182" s="42"/>
      <c r="WVP182" s="43"/>
      <c r="WVQ182" s="43"/>
      <c r="WVR182" s="44"/>
      <c r="WVS182" s="42"/>
      <c r="WVT182" s="43"/>
      <c r="WVU182" s="43"/>
      <c r="WVV182" s="44"/>
      <c r="WVW182" s="42"/>
      <c r="WVX182" s="43"/>
      <c r="WVY182" s="43"/>
      <c r="WVZ182" s="44"/>
      <c r="WWA182" s="42"/>
      <c r="WWB182" s="43"/>
      <c r="WWC182" s="43"/>
      <c r="WWD182" s="44"/>
      <c r="WWE182" s="42"/>
      <c r="WWF182" s="43"/>
      <c r="WWG182" s="43"/>
      <c r="WWH182" s="44"/>
      <c r="WWI182" s="42"/>
      <c r="WWJ182" s="43"/>
      <c r="WWK182" s="43"/>
      <c r="WWL182" s="44"/>
      <c r="WWM182" s="42"/>
      <c r="WWN182" s="43"/>
      <c r="WWO182" s="43"/>
      <c r="WWP182" s="44"/>
      <c r="WWQ182" s="42"/>
      <c r="WWR182" s="43"/>
      <c r="WWS182" s="43"/>
      <c r="WWT182" s="44"/>
      <c r="WWU182" s="42"/>
      <c r="WWV182" s="43"/>
      <c r="WWW182" s="43"/>
      <c r="WWX182" s="44"/>
      <c r="WWY182" s="42"/>
      <c r="WWZ182" s="43"/>
      <c r="WXA182" s="43"/>
      <c r="WXB182" s="44"/>
      <c r="WXC182" s="42"/>
      <c r="WXD182" s="43"/>
      <c r="WXE182" s="43"/>
      <c r="WXF182" s="44"/>
      <c r="WXG182" s="42"/>
      <c r="WXH182" s="43"/>
      <c r="WXI182" s="43"/>
      <c r="WXJ182" s="44"/>
      <c r="WXK182" s="42"/>
      <c r="WXL182" s="43"/>
      <c r="WXM182" s="43"/>
      <c r="WXN182" s="44"/>
      <c r="WXO182" s="42"/>
      <c r="WXP182" s="43"/>
      <c r="WXQ182" s="43"/>
      <c r="WXR182" s="44"/>
      <c r="WXS182" s="42"/>
      <c r="WXT182" s="43"/>
      <c r="WXU182" s="43"/>
      <c r="WXV182" s="44"/>
      <c r="WXW182" s="42"/>
      <c r="WXX182" s="43"/>
      <c r="WXY182" s="43"/>
      <c r="WXZ182" s="44"/>
      <c r="WYA182" s="42"/>
      <c r="WYB182" s="43"/>
      <c r="WYC182" s="43"/>
      <c r="WYD182" s="44"/>
      <c r="WYE182" s="42"/>
      <c r="WYF182" s="43"/>
      <c r="WYG182" s="43"/>
      <c r="WYH182" s="44"/>
      <c r="WYI182" s="42"/>
      <c r="WYJ182" s="43"/>
      <c r="WYK182" s="43"/>
      <c r="WYL182" s="44"/>
      <c r="WYM182" s="42"/>
      <c r="WYN182" s="43"/>
      <c r="WYO182" s="43"/>
      <c r="WYP182" s="44"/>
      <c r="WYQ182" s="42"/>
      <c r="WYR182" s="43"/>
      <c r="WYS182" s="43"/>
      <c r="WYT182" s="44"/>
      <c r="WYU182" s="42"/>
      <c r="WYV182" s="43"/>
      <c r="WYW182" s="43"/>
      <c r="WYX182" s="44"/>
      <c r="WYY182" s="42"/>
      <c r="WYZ182" s="43"/>
      <c r="WZA182" s="43"/>
      <c r="WZB182" s="44"/>
      <c r="WZC182" s="42"/>
      <c r="WZD182" s="43"/>
      <c r="WZE182" s="43"/>
      <c r="WZF182" s="44"/>
      <c r="WZG182" s="42"/>
      <c r="WZH182" s="43"/>
      <c r="WZI182" s="43"/>
      <c r="WZJ182" s="44"/>
      <c r="WZK182" s="42"/>
      <c r="WZL182" s="43"/>
      <c r="WZM182" s="43"/>
      <c r="WZN182" s="44"/>
      <c r="WZO182" s="42"/>
      <c r="WZP182" s="43"/>
      <c r="WZQ182" s="43"/>
      <c r="WZR182" s="44"/>
      <c r="WZS182" s="42"/>
      <c r="WZT182" s="43"/>
      <c r="WZU182" s="43"/>
      <c r="WZV182" s="44"/>
      <c r="WZW182" s="42"/>
      <c r="WZX182" s="43"/>
      <c r="WZY182" s="43"/>
      <c r="WZZ182" s="44"/>
      <c r="XAA182" s="42"/>
      <c r="XAB182" s="43"/>
      <c r="XAC182" s="43"/>
      <c r="XAD182" s="44"/>
      <c r="XAE182" s="42"/>
      <c r="XAF182" s="43"/>
      <c r="XAG182" s="43"/>
      <c r="XAH182" s="44"/>
      <c r="XAI182" s="42"/>
      <c r="XAJ182" s="43"/>
      <c r="XAK182" s="43"/>
      <c r="XAL182" s="44"/>
      <c r="XAM182" s="42"/>
      <c r="XAN182" s="43"/>
      <c r="XAO182" s="43"/>
      <c r="XAP182" s="44"/>
      <c r="XAQ182" s="42"/>
      <c r="XAR182" s="43"/>
      <c r="XAS182" s="43"/>
      <c r="XAT182" s="44"/>
      <c r="XAU182" s="42"/>
      <c r="XAV182" s="43"/>
      <c r="XAW182" s="43"/>
      <c r="XAX182" s="44"/>
      <c r="XAY182" s="42"/>
      <c r="XAZ182" s="43"/>
      <c r="XBA182" s="43"/>
      <c r="XBB182" s="44"/>
      <c r="XBC182" s="42"/>
      <c r="XBD182" s="43"/>
      <c r="XBE182" s="43"/>
      <c r="XBF182" s="44"/>
      <c r="XBG182" s="42"/>
      <c r="XBH182" s="43"/>
      <c r="XBI182" s="43"/>
      <c r="XBJ182" s="44"/>
      <c r="XBK182" s="42"/>
      <c r="XBL182" s="43"/>
      <c r="XBM182" s="43"/>
      <c r="XBN182" s="44"/>
      <c r="XBO182" s="42"/>
      <c r="XBP182" s="43"/>
      <c r="XBQ182" s="43"/>
      <c r="XBR182" s="44"/>
      <c r="XBS182" s="42"/>
      <c r="XBT182" s="43"/>
      <c r="XBU182" s="43"/>
      <c r="XBV182" s="44"/>
      <c r="XBW182" s="42"/>
      <c r="XBX182" s="43"/>
      <c r="XBY182" s="43"/>
      <c r="XBZ182" s="44"/>
      <c r="XCA182" s="42"/>
      <c r="XCB182" s="43"/>
      <c r="XCC182" s="43"/>
      <c r="XCD182" s="44"/>
      <c r="XCE182" s="42"/>
      <c r="XCF182" s="43"/>
      <c r="XCG182" s="43"/>
      <c r="XCH182" s="44"/>
      <c r="XCI182" s="42"/>
      <c r="XCJ182" s="43"/>
      <c r="XCK182" s="43"/>
      <c r="XCL182" s="44"/>
      <c r="XCM182" s="42"/>
      <c r="XCN182" s="43"/>
      <c r="XCO182" s="43"/>
      <c r="XCP182" s="44"/>
      <c r="XCQ182" s="42"/>
      <c r="XCR182" s="43"/>
      <c r="XCS182" s="43"/>
      <c r="XCT182" s="44"/>
      <c r="XCU182" s="42"/>
      <c r="XCV182" s="43"/>
      <c r="XCW182" s="43"/>
      <c r="XCX182" s="44"/>
      <c r="XCY182" s="42"/>
      <c r="XCZ182" s="43"/>
      <c r="XDA182" s="43"/>
      <c r="XDB182" s="44"/>
      <c r="XDC182" s="42"/>
      <c r="XDD182" s="43"/>
      <c r="XDE182" s="43"/>
      <c r="XDF182" s="44"/>
      <c r="XDG182" s="42"/>
      <c r="XDH182" s="43"/>
      <c r="XDI182" s="43"/>
      <c r="XDJ182" s="44"/>
      <c r="XDK182" s="42"/>
      <c r="XDL182" s="43"/>
      <c r="XDM182" s="43"/>
      <c r="XDN182" s="44"/>
      <c r="XDO182" s="42"/>
      <c r="XDP182" s="43"/>
      <c r="XDQ182" s="43"/>
      <c r="XDR182" s="44"/>
      <c r="XDS182" s="42"/>
      <c r="XDT182" s="43"/>
      <c r="XDU182" s="43"/>
    </row>
    <row r="183" spans="1:16349" s="73" customFormat="1" ht="14.25" customHeight="1">
      <c r="A183" s="92" t="s">
        <v>100</v>
      </c>
      <c r="B183" s="72"/>
      <c r="C183" s="72"/>
      <c r="D183" s="72"/>
      <c r="E183" s="32"/>
      <c r="F183" s="32"/>
      <c r="G183" s="32"/>
      <c r="H183" s="32"/>
      <c r="I183" s="32"/>
      <c r="J183" s="32"/>
      <c r="K183" s="32"/>
      <c r="L183" s="72"/>
      <c r="M183" s="72"/>
      <c r="N183" s="72"/>
      <c r="O183" s="72"/>
      <c r="P183" s="72"/>
      <c r="Q183" s="72"/>
      <c r="R183" s="72" t="s">
        <v>84</v>
      </c>
      <c r="S183" s="72"/>
      <c r="T183" s="72"/>
      <c r="U183" s="72"/>
      <c r="V183" s="72" t="s">
        <v>84</v>
      </c>
      <c r="W183" s="72"/>
      <c r="X183" s="72"/>
      <c r="Y183" s="72"/>
      <c r="Z183" s="72" t="s">
        <v>84</v>
      </c>
      <c r="AA183" s="72"/>
      <c r="AB183" s="72"/>
      <c r="AC183" s="72"/>
      <c r="AD183" s="72" t="s">
        <v>84</v>
      </c>
      <c r="AE183" s="72"/>
      <c r="AF183" s="72"/>
      <c r="AG183" s="72"/>
      <c r="AH183" s="72" t="s">
        <v>84</v>
      </c>
      <c r="AI183" s="72"/>
      <c r="AJ183" s="72"/>
      <c r="AK183" s="72"/>
      <c r="AL183" s="72" t="s">
        <v>84</v>
      </c>
      <c r="AM183" s="72"/>
      <c r="AN183" s="72"/>
      <c r="AO183" s="72"/>
      <c r="AP183" s="72" t="s">
        <v>84</v>
      </c>
      <c r="AQ183" s="72"/>
      <c r="AR183" s="72"/>
      <c r="AS183" s="72"/>
      <c r="AT183" s="72" t="s">
        <v>84</v>
      </c>
      <c r="AU183" s="72"/>
      <c r="AV183" s="72"/>
      <c r="AW183" s="72"/>
      <c r="AX183" s="72" t="s">
        <v>84</v>
      </c>
      <c r="AY183" s="72"/>
      <c r="AZ183" s="72"/>
      <c r="BA183" s="72"/>
      <c r="BB183" s="72" t="s">
        <v>84</v>
      </c>
      <c r="BC183" s="72"/>
      <c r="BD183" s="72"/>
      <c r="BE183" s="72"/>
      <c r="BF183" s="72" t="s">
        <v>84</v>
      </c>
      <c r="BG183" s="72"/>
      <c r="BH183" s="72"/>
      <c r="BI183" s="72"/>
      <c r="BJ183" s="72" t="s">
        <v>84</v>
      </c>
      <c r="BK183" s="72"/>
      <c r="BL183" s="72"/>
      <c r="BM183" s="72"/>
      <c r="BN183" s="72" t="s">
        <v>84</v>
      </c>
      <c r="BO183" s="72"/>
      <c r="BP183" s="72"/>
      <c r="BQ183" s="72"/>
      <c r="BR183" s="72" t="s">
        <v>84</v>
      </c>
      <c r="BS183" s="72"/>
      <c r="BT183" s="72"/>
      <c r="BU183" s="72"/>
      <c r="BV183" s="72" t="s">
        <v>84</v>
      </c>
      <c r="BW183" s="72"/>
      <c r="BX183" s="72"/>
      <c r="BY183" s="72"/>
      <c r="BZ183" s="72" t="s">
        <v>84</v>
      </c>
      <c r="CA183" s="72"/>
      <c r="CB183" s="72"/>
      <c r="CC183" s="72"/>
      <c r="CD183" s="72" t="s">
        <v>84</v>
      </c>
      <c r="CE183" s="72"/>
      <c r="CF183" s="72"/>
      <c r="CG183" s="72"/>
      <c r="CH183" s="72" t="s">
        <v>84</v>
      </c>
      <c r="CI183" s="72"/>
      <c r="CJ183" s="72"/>
      <c r="CK183" s="72"/>
      <c r="CL183" s="72" t="s">
        <v>84</v>
      </c>
      <c r="CM183" s="72"/>
      <c r="CN183" s="72"/>
      <c r="CO183" s="72"/>
      <c r="CP183" s="72" t="s">
        <v>84</v>
      </c>
      <c r="CQ183" s="72"/>
      <c r="CR183" s="72"/>
      <c r="CS183" s="72"/>
      <c r="CT183" s="72" t="s">
        <v>84</v>
      </c>
      <c r="CU183" s="72"/>
      <c r="CV183" s="72"/>
      <c r="CW183" s="72"/>
      <c r="CX183" s="72" t="s">
        <v>84</v>
      </c>
      <c r="CY183" s="72"/>
      <c r="CZ183" s="72"/>
      <c r="DA183" s="72"/>
      <c r="DB183" s="72" t="s">
        <v>84</v>
      </c>
      <c r="DC183" s="72"/>
      <c r="DD183" s="72"/>
      <c r="DE183" s="72"/>
      <c r="DF183" s="72" t="s">
        <v>84</v>
      </c>
      <c r="DG183" s="72"/>
      <c r="DH183" s="72"/>
      <c r="DI183" s="72"/>
      <c r="DJ183" s="72" t="s">
        <v>84</v>
      </c>
      <c r="DK183" s="72"/>
      <c r="DL183" s="72"/>
      <c r="DM183" s="72"/>
      <c r="DN183" s="72" t="s">
        <v>84</v>
      </c>
      <c r="DO183" s="72"/>
      <c r="DP183" s="72"/>
      <c r="DQ183" s="72"/>
      <c r="DR183" s="72" t="s">
        <v>84</v>
      </c>
      <c r="DS183" s="72"/>
      <c r="DT183" s="72"/>
      <c r="DU183" s="72"/>
      <c r="DV183" s="72" t="s">
        <v>84</v>
      </c>
      <c r="DW183" s="72"/>
      <c r="DX183" s="72"/>
      <c r="DY183" s="72"/>
      <c r="DZ183" s="72" t="s">
        <v>84</v>
      </c>
      <c r="EA183" s="72"/>
      <c r="EB183" s="72"/>
      <c r="EC183" s="72"/>
      <c r="ED183" s="72" t="s">
        <v>84</v>
      </c>
      <c r="EE183" s="72"/>
      <c r="EF183" s="72"/>
      <c r="EG183" s="72"/>
      <c r="EH183" s="72" t="s">
        <v>84</v>
      </c>
      <c r="EI183" s="72"/>
      <c r="EJ183" s="72"/>
      <c r="EK183" s="72"/>
      <c r="EL183" s="72" t="s">
        <v>84</v>
      </c>
      <c r="EM183" s="72"/>
      <c r="EN183" s="72"/>
      <c r="EO183" s="72"/>
      <c r="EP183" s="72" t="s">
        <v>84</v>
      </c>
      <c r="EQ183" s="72"/>
      <c r="ER183" s="72"/>
      <c r="ES183" s="72"/>
      <c r="ET183" s="72" t="s">
        <v>84</v>
      </c>
      <c r="EU183" s="72"/>
      <c r="EV183" s="72"/>
      <c r="EW183" s="72"/>
      <c r="EX183" s="72" t="s">
        <v>84</v>
      </c>
      <c r="EY183" s="72"/>
      <c r="EZ183" s="72"/>
      <c r="FA183" s="72"/>
      <c r="FB183" s="72" t="s">
        <v>84</v>
      </c>
      <c r="FC183" s="72"/>
      <c r="FD183" s="72"/>
      <c r="FE183" s="72"/>
      <c r="FF183" s="72" t="s">
        <v>84</v>
      </c>
      <c r="FG183" s="72"/>
      <c r="FH183" s="72"/>
      <c r="FI183" s="72"/>
      <c r="FJ183" s="72" t="s">
        <v>84</v>
      </c>
      <c r="FK183" s="72"/>
      <c r="FL183" s="72"/>
      <c r="FM183" s="72"/>
      <c r="FN183" s="72" t="s">
        <v>84</v>
      </c>
      <c r="FO183" s="72"/>
      <c r="FP183" s="72"/>
      <c r="FQ183" s="72"/>
      <c r="FR183" s="72" t="s">
        <v>84</v>
      </c>
      <c r="FS183" s="72"/>
      <c r="FT183" s="72"/>
      <c r="FU183" s="72"/>
      <c r="FV183" s="72" t="s">
        <v>84</v>
      </c>
      <c r="FW183" s="72"/>
      <c r="FX183" s="72"/>
      <c r="FY183" s="72"/>
      <c r="FZ183" s="72" t="s">
        <v>84</v>
      </c>
      <c r="GA183" s="72"/>
      <c r="GB183" s="72"/>
      <c r="GC183" s="72"/>
      <c r="GD183" s="72" t="s">
        <v>84</v>
      </c>
      <c r="GE183" s="72"/>
      <c r="GF183" s="72"/>
      <c r="GG183" s="72"/>
      <c r="GH183" s="72" t="s">
        <v>84</v>
      </c>
      <c r="GI183" s="72"/>
      <c r="GJ183" s="72"/>
      <c r="GK183" s="72"/>
      <c r="GL183" s="72" t="s">
        <v>84</v>
      </c>
      <c r="GM183" s="72"/>
      <c r="GN183" s="72"/>
      <c r="GO183" s="72"/>
      <c r="GP183" s="72" t="s">
        <v>84</v>
      </c>
      <c r="GQ183" s="72"/>
      <c r="GR183" s="72"/>
      <c r="GS183" s="72"/>
      <c r="GT183" s="72" t="s">
        <v>84</v>
      </c>
      <c r="GU183" s="72"/>
      <c r="GV183" s="72"/>
      <c r="GW183" s="72"/>
      <c r="GX183" s="72" t="s">
        <v>84</v>
      </c>
      <c r="GY183" s="72"/>
      <c r="GZ183" s="72"/>
      <c r="HA183" s="72"/>
      <c r="HB183" s="72" t="s">
        <v>84</v>
      </c>
      <c r="HC183" s="72"/>
      <c r="HD183" s="72"/>
      <c r="HE183" s="72"/>
      <c r="HF183" s="72" t="s">
        <v>84</v>
      </c>
      <c r="HG183" s="72"/>
      <c r="HH183" s="72"/>
      <c r="HI183" s="72"/>
      <c r="HJ183" s="72" t="s">
        <v>84</v>
      </c>
      <c r="HK183" s="72"/>
      <c r="HL183" s="72"/>
      <c r="HM183" s="72"/>
      <c r="HN183" s="72" t="s">
        <v>84</v>
      </c>
      <c r="HO183" s="72"/>
      <c r="HP183" s="72"/>
      <c r="HQ183" s="72"/>
      <c r="HR183" s="72" t="s">
        <v>84</v>
      </c>
      <c r="HS183" s="72"/>
      <c r="HT183" s="72"/>
      <c r="HU183" s="72"/>
      <c r="HV183" s="72" t="s">
        <v>84</v>
      </c>
      <c r="HW183" s="72"/>
      <c r="HX183" s="72"/>
      <c r="HY183" s="72"/>
      <c r="HZ183" s="72" t="s">
        <v>84</v>
      </c>
      <c r="IA183" s="72"/>
      <c r="IB183" s="72"/>
      <c r="IC183" s="72"/>
      <c r="ID183" s="72" t="s">
        <v>84</v>
      </c>
      <c r="IE183" s="72"/>
      <c r="IF183" s="72"/>
      <c r="IG183" s="72"/>
      <c r="IH183" s="72" t="s">
        <v>84</v>
      </c>
      <c r="II183" s="72"/>
      <c r="IJ183" s="72"/>
      <c r="IK183" s="72"/>
      <c r="IL183" s="72" t="s">
        <v>84</v>
      </c>
      <c r="IM183" s="72"/>
      <c r="IN183" s="72"/>
      <c r="IO183" s="72"/>
      <c r="IP183" s="72" t="s">
        <v>84</v>
      </c>
      <c r="IQ183" s="72"/>
      <c r="IR183" s="72"/>
      <c r="IS183" s="72"/>
      <c r="IT183" s="72" t="s">
        <v>84</v>
      </c>
      <c r="IU183" s="72"/>
      <c r="IV183" s="72"/>
      <c r="IW183" s="72"/>
      <c r="IX183" s="72" t="s">
        <v>84</v>
      </c>
      <c r="IY183" s="72"/>
      <c r="IZ183" s="72"/>
      <c r="JA183" s="72"/>
      <c r="JB183" s="72" t="s">
        <v>84</v>
      </c>
      <c r="JC183" s="72"/>
      <c r="JD183" s="72"/>
      <c r="JE183" s="72"/>
      <c r="JF183" s="72" t="s">
        <v>84</v>
      </c>
      <c r="JG183" s="72"/>
      <c r="JH183" s="72"/>
      <c r="JI183" s="72"/>
      <c r="JJ183" s="72" t="s">
        <v>84</v>
      </c>
      <c r="JK183" s="72"/>
      <c r="JL183" s="72"/>
      <c r="JM183" s="72"/>
      <c r="JN183" s="72" t="s">
        <v>84</v>
      </c>
      <c r="JO183" s="72"/>
      <c r="JP183" s="72"/>
      <c r="JQ183" s="72"/>
      <c r="JR183" s="72" t="s">
        <v>84</v>
      </c>
      <c r="JS183" s="72"/>
      <c r="JT183" s="72"/>
      <c r="JU183" s="72"/>
      <c r="JV183" s="72" t="s">
        <v>84</v>
      </c>
      <c r="JW183" s="72"/>
      <c r="JX183" s="72"/>
      <c r="JY183" s="72"/>
      <c r="JZ183" s="72" t="s">
        <v>84</v>
      </c>
      <c r="KA183" s="72"/>
      <c r="KB183" s="72"/>
      <c r="KC183" s="72"/>
      <c r="KD183" s="72" t="s">
        <v>84</v>
      </c>
      <c r="KE183" s="72"/>
      <c r="KF183" s="72"/>
      <c r="KG183" s="72"/>
      <c r="KH183" s="72" t="s">
        <v>84</v>
      </c>
      <c r="KI183" s="72"/>
      <c r="KJ183" s="72"/>
      <c r="KK183" s="72"/>
      <c r="KL183" s="72" t="s">
        <v>84</v>
      </c>
      <c r="KM183" s="72"/>
      <c r="KN183" s="72"/>
      <c r="KO183" s="72"/>
      <c r="KP183" s="72" t="s">
        <v>84</v>
      </c>
      <c r="KQ183" s="72"/>
      <c r="KR183" s="72"/>
      <c r="KS183" s="72"/>
      <c r="KT183" s="72" t="s">
        <v>84</v>
      </c>
      <c r="KU183" s="72"/>
      <c r="KV183" s="72"/>
      <c r="KW183" s="72"/>
      <c r="KX183" s="72" t="s">
        <v>84</v>
      </c>
      <c r="KY183" s="72"/>
      <c r="KZ183" s="72"/>
      <c r="LA183" s="72"/>
      <c r="LB183" s="72" t="s">
        <v>84</v>
      </c>
      <c r="LC183" s="72"/>
      <c r="LD183" s="72"/>
      <c r="LE183" s="72"/>
      <c r="LF183" s="72" t="s">
        <v>84</v>
      </c>
      <c r="LG183" s="72"/>
      <c r="LH183" s="72"/>
      <c r="LI183" s="72"/>
      <c r="LJ183" s="72" t="s">
        <v>84</v>
      </c>
      <c r="LK183" s="72"/>
      <c r="LL183" s="72"/>
      <c r="LM183" s="72"/>
      <c r="LN183" s="72" t="s">
        <v>84</v>
      </c>
      <c r="LO183" s="72"/>
      <c r="LP183" s="72"/>
      <c r="LQ183" s="72"/>
      <c r="LR183" s="72" t="s">
        <v>84</v>
      </c>
      <c r="LS183" s="72"/>
      <c r="LT183" s="72"/>
      <c r="LU183" s="72"/>
      <c r="LV183" s="72" t="s">
        <v>84</v>
      </c>
      <c r="LW183" s="72"/>
      <c r="LX183" s="72"/>
      <c r="LY183" s="72"/>
      <c r="LZ183" s="72" t="s">
        <v>84</v>
      </c>
      <c r="MA183" s="72"/>
      <c r="MB183" s="72"/>
      <c r="MC183" s="72"/>
      <c r="MD183" s="72" t="s">
        <v>84</v>
      </c>
      <c r="ME183" s="72"/>
      <c r="MF183" s="72"/>
      <c r="MG183" s="72"/>
      <c r="MH183" s="72" t="s">
        <v>84</v>
      </c>
      <c r="MI183" s="72"/>
      <c r="MJ183" s="72"/>
      <c r="MK183" s="72"/>
      <c r="ML183" s="72" t="s">
        <v>84</v>
      </c>
      <c r="MM183" s="72"/>
      <c r="MN183" s="72"/>
      <c r="MO183" s="72"/>
      <c r="MP183" s="72" t="s">
        <v>84</v>
      </c>
      <c r="MQ183" s="72"/>
      <c r="MR183" s="72"/>
      <c r="MS183" s="72"/>
      <c r="MT183" s="72" t="s">
        <v>84</v>
      </c>
      <c r="MU183" s="72"/>
      <c r="MV183" s="72"/>
      <c r="MW183" s="72"/>
      <c r="MX183" s="72" t="s">
        <v>84</v>
      </c>
      <c r="MY183" s="72"/>
      <c r="MZ183" s="72"/>
      <c r="NA183" s="72"/>
      <c r="NB183" s="72" t="s">
        <v>84</v>
      </c>
      <c r="NC183" s="72"/>
      <c r="ND183" s="72"/>
      <c r="NE183" s="72"/>
      <c r="NF183" s="72" t="s">
        <v>84</v>
      </c>
      <c r="NG183" s="72"/>
      <c r="NH183" s="72"/>
      <c r="NI183" s="72"/>
      <c r="NJ183" s="72" t="s">
        <v>84</v>
      </c>
      <c r="NK183" s="72"/>
      <c r="NL183" s="72"/>
      <c r="NM183" s="72"/>
      <c r="NN183" s="72" t="s">
        <v>84</v>
      </c>
      <c r="NO183" s="72"/>
      <c r="NP183" s="72"/>
      <c r="NQ183" s="72"/>
      <c r="NR183" s="72" t="s">
        <v>84</v>
      </c>
      <c r="NS183" s="72"/>
      <c r="NT183" s="72"/>
      <c r="NU183" s="72"/>
      <c r="NV183" s="72" t="s">
        <v>84</v>
      </c>
      <c r="NW183" s="72"/>
      <c r="NX183" s="72"/>
      <c r="NY183" s="72"/>
      <c r="NZ183" s="72" t="s">
        <v>84</v>
      </c>
      <c r="OA183" s="72"/>
      <c r="OB183" s="72"/>
      <c r="OC183" s="72"/>
      <c r="OD183" s="72" t="s">
        <v>84</v>
      </c>
      <c r="OE183" s="72"/>
      <c r="OF183" s="72"/>
      <c r="OG183" s="72"/>
      <c r="OH183" s="72" t="s">
        <v>84</v>
      </c>
      <c r="OI183" s="72"/>
      <c r="OJ183" s="72"/>
      <c r="OK183" s="72"/>
      <c r="OL183" s="72" t="s">
        <v>84</v>
      </c>
      <c r="OM183" s="72"/>
      <c r="ON183" s="72"/>
      <c r="OO183" s="72"/>
      <c r="OP183" s="72" t="s">
        <v>84</v>
      </c>
      <c r="OQ183" s="72"/>
      <c r="OR183" s="72"/>
      <c r="OS183" s="72"/>
      <c r="OT183" s="72" t="s">
        <v>84</v>
      </c>
      <c r="OU183" s="72"/>
      <c r="OV183" s="72"/>
      <c r="OW183" s="72"/>
      <c r="OX183" s="72" t="s">
        <v>84</v>
      </c>
      <c r="OY183" s="72"/>
      <c r="OZ183" s="72"/>
      <c r="PA183" s="72"/>
      <c r="PB183" s="72" t="s">
        <v>84</v>
      </c>
      <c r="PC183" s="72"/>
      <c r="PD183" s="72"/>
      <c r="PE183" s="72"/>
      <c r="PF183" s="72" t="s">
        <v>84</v>
      </c>
      <c r="PG183" s="72"/>
      <c r="PH183" s="72"/>
      <c r="PI183" s="72"/>
      <c r="PJ183" s="72" t="s">
        <v>84</v>
      </c>
      <c r="PK183" s="72"/>
      <c r="PL183" s="72"/>
      <c r="PM183" s="72"/>
      <c r="PN183" s="72" t="s">
        <v>84</v>
      </c>
      <c r="PO183" s="72"/>
      <c r="PP183" s="72"/>
      <c r="PQ183" s="72"/>
      <c r="PR183" s="72" t="s">
        <v>84</v>
      </c>
      <c r="PS183" s="72"/>
      <c r="PT183" s="72"/>
      <c r="PU183" s="72"/>
      <c r="PV183" s="72" t="s">
        <v>84</v>
      </c>
      <c r="PW183" s="72"/>
      <c r="PX183" s="72"/>
      <c r="PY183" s="72"/>
      <c r="PZ183" s="72" t="s">
        <v>84</v>
      </c>
      <c r="QA183" s="72"/>
      <c r="QB183" s="72"/>
      <c r="QC183" s="72"/>
      <c r="QD183" s="72" t="s">
        <v>84</v>
      </c>
      <c r="QE183" s="72"/>
      <c r="QF183" s="72"/>
      <c r="QG183" s="72"/>
      <c r="QH183" s="72" t="s">
        <v>84</v>
      </c>
      <c r="QI183" s="72"/>
      <c r="QJ183" s="72"/>
      <c r="QK183" s="72"/>
      <c r="QL183" s="72" t="s">
        <v>84</v>
      </c>
      <c r="QM183" s="72"/>
      <c r="QN183" s="72"/>
      <c r="QO183" s="72"/>
      <c r="QP183" s="72" t="s">
        <v>84</v>
      </c>
      <c r="QQ183" s="72"/>
      <c r="QR183" s="72"/>
      <c r="QS183" s="72"/>
      <c r="QT183" s="72" t="s">
        <v>84</v>
      </c>
      <c r="QU183" s="72"/>
      <c r="QV183" s="72"/>
      <c r="QW183" s="72"/>
      <c r="QX183" s="72" t="s">
        <v>84</v>
      </c>
      <c r="QY183" s="72"/>
      <c r="QZ183" s="72"/>
      <c r="RA183" s="72"/>
      <c r="RB183" s="72" t="s">
        <v>84</v>
      </c>
      <c r="RC183" s="72"/>
      <c r="RD183" s="72"/>
      <c r="RE183" s="72"/>
      <c r="RF183" s="72" t="s">
        <v>84</v>
      </c>
      <c r="RG183" s="72"/>
      <c r="RH183" s="72"/>
      <c r="RI183" s="72"/>
      <c r="RJ183" s="72" t="s">
        <v>84</v>
      </c>
      <c r="RK183" s="72"/>
      <c r="RL183" s="72"/>
      <c r="RM183" s="72"/>
      <c r="RN183" s="72" t="s">
        <v>84</v>
      </c>
      <c r="RO183" s="72"/>
      <c r="RP183" s="72"/>
      <c r="RQ183" s="72"/>
      <c r="RR183" s="72" t="s">
        <v>84</v>
      </c>
      <c r="RS183" s="72"/>
      <c r="RT183" s="72"/>
      <c r="RU183" s="72"/>
      <c r="RV183" s="72" t="s">
        <v>84</v>
      </c>
      <c r="RW183" s="72"/>
      <c r="RX183" s="72"/>
      <c r="RY183" s="72"/>
      <c r="RZ183" s="72" t="s">
        <v>84</v>
      </c>
      <c r="SA183" s="72"/>
      <c r="SB183" s="72"/>
      <c r="SC183" s="72"/>
      <c r="SD183" s="72" t="s">
        <v>84</v>
      </c>
      <c r="SE183" s="72"/>
      <c r="SF183" s="72"/>
      <c r="SG183" s="72"/>
      <c r="SH183" s="72" t="s">
        <v>84</v>
      </c>
      <c r="SI183" s="72"/>
      <c r="SJ183" s="72"/>
      <c r="SK183" s="72"/>
      <c r="SL183" s="72" t="s">
        <v>84</v>
      </c>
      <c r="SM183" s="72"/>
      <c r="SN183" s="72"/>
      <c r="SO183" s="72"/>
      <c r="SP183" s="72" t="s">
        <v>84</v>
      </c>
      <c r="SQ183" s="72"/>
      <c r="SR183" s="72"/>
      <c r="SS183" s="72"/>
      <c r="ST183" s="72" t="s">
        <v>84</v>
      </c>
      <c r="SU183" s="72"/>
      <c r="SV183" s="72"/>
      <c r="SW183" s="72"/>
      <c r="SX183" s="72" t="s">
        <v>84</v>
      </c>
      <c r="SY183" s="72"/>
      <c r="SZ183" s="72"/>
      <c r="TA183" s="72"/>
      <c r="TB183" s="72" t="s">
        <v>84</v>
      </c>
      <c r="TC183" s="72"/>
      <c r="TD183" s="72"/>
      <c r="TE183" s="72"/>
      <c r="TF183" s="72" t="s">
        <v>84</v>
      </c>
      <c r="TG183" s="72"/>
      <c r="TH183" s="72"/>
      <c r="TI183" s="72"/>
      <c r="TJ183" s="72" t="s">
        <v>84</v>
      </c>
      <c r="TK183" s="72"/>
      <c r="TL183" s="72"/>
      <c r="TM183" s="72"/>
      <c r="TN183" s="72" t="s">
        <v>84</v>
      </c>
      <c r="TO183" s="72"/>
      <c r="TP183" s="72"/>
      <c r="TQ183" s="72"/>
      <c r="TR183" s="72" t="s">
        <v>84</v>
      </c>
      <c r="TS183" s="72"/>
      <c r="TT183" s="72"/>
      <c r="TU183" s="72"/>
      <c r="TV183" s="72" t="s">
        <v>84</v>
      </c>
      <c r="TW183" s="72"/>
      <c r="TX183" s="72"/>
      <c r="TY183" s="72"/>
      <c r="TZ183" s="72" t="s">
        <v>84</v>
      </c>
      <c r="UA183" s="72"/>
      <c r="UB183" s="72"/>
      <c r="UC183" s="72"/>
      <c r="UD183" s="72" t="s">
        <v>84</v>
      </c>
      <c r="UE183" s="72"/>
      <c r="UF183" s="72"/>
      <c r="UG183" s="72"/>
      <c r="UH183" s="72" t="s">
        <v>84</v>
      </c>
      <c r="UI183" s="72"/>
      <c r="UJ183" s="72"/>
      <c r="UK183" s="72"/>
      <c r="UL183" s="72" t="s">
        <v>84</v>
      </c>
      <c r="UM183" s="72"/>
      <c r="UN183" s="72"/>
      <c r="UO183" s="72"/>
      <c r="UP183" s="72" t="s">
        <v>84</v>
      </c>
      <c r="UQ183" s="72"/>
      <c r="UR183" s="72"/>
      <c r="US183" s="72"/>
      <c r="UT183" s="72" t="s">
        <v>84</v>
      </c>
      <c r="UU183" s="72"/>
      <c r="UV183" s="72"/>
      <c r="UW183" s="72"/>
      <c r="UX183" s="72" t="s">
        <v>84</v>
      </c>
      <c r="UY183" s="72"/>
      <c r="UZ183" s="72"/>
      <c r="VA183" s="72"/>
      <c r="VB183" s="72" t="s">
        <v>84</v>
      </c>
      <c r="VC183" s="72"/>
      <c r="VD183" s="72"/>
      <c r="VE183" s="72"/>
      <c r="VF183" s="72" t="s">
        <v>84</v>
      </c>
      <c r="VG183" s="72"/>
      <c r="VH183" s="72"/>
      <c r="VI183" s="72"/>
      <c r="VJ183" s="72" t="s">
        <v>84</v>
      </c>
      <c r="VK183" s="72"/>
      <c r="VL183" s="72"/>
      <c r="VM183" s="72"/>
      <c r="VN183" s="72" t="s">
        <v>84</v>
      </c>
      <c r="VO183" s="72"/>
      <c r="VP183" s="72"/>
      <c r="VQ183" s="72"/>
      <c r="VR183" s="72" t="s">
        <v>84</v>
      </c>
      <c r="VS183" s="72"/>
      <c r="VT183" s="72"/>
      <c r="VU183" s="72"/>
      <c r="VV183" s="72" t="s">
        <v>84</v>
      </c>
      <c r="VW183" s="72"/>
      <c r="VX183" s="72"/>
      <c r="VY183" s="72"/>
      <c r="VZ183" s="72" t="s">
        <v>84</v>
      </c>
      <c r="WA183" s="72"/>
      <c r="WB183" s="72"/>
      <c r="WC183" s="72"/>
      <c r="WD183" s="72" t="s">
        <v>84</v>
      </c>
      <c r="WE183" s="72"/>
      <c r="WF183" s="72"/>
      <c r="WG183" s="72"/>
      <c r="WH183" s="72" t="s">
        <v>84</v>
      </c>
      <c r="WI183" s="72"/>
      <c r="WJ183" s="72"/>
      <c r="WK183" s="72"/>
      <c r="WL183" s="72" t="s">
        <v>84</v>
      </c>
      <c r="WM183" s="72"/>
      <c r="WN183" s="72"/>
      <c r="WO183" s="72"/>
      <c r="WP183" s="72" t="s">
        <v>84</v>
      </c>
      <c r="WQ183" s="72"/>
      <c r="WR183" s="72"/>
      <c r="WS183" s="72"/>
      <c r="WT183" s="72" t="s">
        <v>84</v>
      </c>
      <c r="WU183" s="72"/>
      <c r="WV183" s="72"/>
      <c r="WW183" s="72"/>
      <c r="WX183" s="72" t="s">
        <v>84</v>
      </c>
      <c r="WY183" s="72"/>
      <c r="WZ183" s="72"/>
      <c r="XA183" s="72"/>
      <c r="XB183" s="72" t="s">
        <v>84</v>
      </c>
      <c r="XC183" s="72"/>
      <c r="XD183" s="72"/>
      <c r="XE183" s="72"/>
      <c r="XF183" s="72" t="s">
        <v>84</v>
      </c>
      <c r="XG183" s="72"/>
      <c r="XH183" s="72"/>
      <c r="XI183" s="72"/>
      <c r="XJ183" s="72" t="s">
        <v>84</v>
      </c>
      <c r="XK183" s="72"/>
      <c r="XL183" s="72"/>
      <c r="XM183" s="72"/>
      <c r="XN183" s="72" t="s">
        <v>84</v>
      </c>
      <c r="XO183" s="72"/>
      <c r="XP183" s="72"/>
      <c r="XQ183" s="72"/>
      <c r="XR183" s="72" t="s">
        <v>84</v>
      </c>
      <c r="XS183" s="72"/>
      <c r="XT183" s="72"/>
      <c r="XU183" s="72"/>
      <c r="XV183" s="72" t="s">
        <v>84</v>
      </c>
      <c r="XW183" s="72"/>
      <c r="XX183" s="72"/>
      <c r="XY183" s="72"/>
      <c r="XZ183" s="72" t="s">
        <v>84</v>
      </c>
      <c r="YA183" s="72"/>
      <c r="YB183" s="72"/>
      <c r="YC183" s="72"/>
      <c r="YD183" s="72" t="s">
        <v>84</v>
      </c>
      <c r="YE183" s="72"/>
      <c r="YF183" s="72"/>
      <c r="YG183" s="72"/>
      <c r="YH183" s="72" t="s">
        <v>84</v>
      </c>
      <c r="YI183" s="72"/>
      <c r="YJ183" s="72"/>
      <c r="YK183" s="72"/>
      <c r="YL183" s="72" t="s">
        <v>84</v>
      </c>
      <c r="YM183" s="72"/>
      <c r="YN183" s="72"/>
      <c r="YO183" s="72"/>
      <c r="YP183" s="72" t="s">
        <v>84</v>
      </c>
      <c r="YQ183" s="72"/>
      <c r="YR183" s="72"/>
      <c r="YS183" s="72"/>
      <c r="YT183" s="72" t="s">
        <v>84</v>
      </c>
      <c r="YU183" s="72"/>
      <c r="YV183" s="72"/>
      <c r="YW183" s="72"/>
      <c r="YX183" s="72" t="s">
        <v>84</v>
      </c>
      <c r="YY183" s="72"/>
      <c r="YZ183" s="72"/>
      <c r="ZA183" s="72"/>
      <c r="ZB183" s="72" t="s">
        <v>84</v>
      </c>
      <c r="ZC183" s="72"/>
      <c r="ZD183" s="72"/>
      <c r="ZE183" s="72"/>
      <c r="ZF183" s="72" t="s">
        <v>84</v>
      </c>
      <c r="ZG183" s="72"/>
      <c r="ZH183" s="72"/>
      <c r="ZI183" s="72"/>
      <c r="ZJ183" s="72" t="s">
        <v>84</v>
      </c>
      <c r="ZK183" s="72"/>
      <c r="ZL183" s="72"/>
      <c r="ZM183" s="72"/>
      <c r="ZN183" s="72" t="s">
        <v>84</v>
      </c>
      <c r="ZO183" s="72"/>
      <c r="ZP183" s="72"/>
      <c r="ZQ183" s="72"/>
      <c r="ZR183" s="72" t="s">
        <v>84</v>
      </c>
      <c r="ZS183" s="72"/>
      <c r="ZT183" s="72"/>
      <c r="ZU183" s="72"/>
      <c r="ZV183" s="72" t="s">
        <v>84</v>
      </c>
      <c r="ZW183" s="72"/>
      <c r="ZX183" s="72"/>
      <c r="ZY183" s="72"/>
      <c r="ZZ183" s="72" t="s">
        <v>84</v>
      </c>
      <c r="AAA183" s="72"/>
      <c r="AAB183" s="72"/>
      <c r="AAC183" s="72"/>
      <c r="AAD183" s="72" t="s">
        <v>84</v>
      </c>
      <c r="AAE183" s="72"/>
      <c r="AAF183" s="72"/>
      <c r="AAG183" s="72"/>
      <c r="AAH183" s="72" t="s">
        <v>84</v>
      </c>
      <c r="AAI183" s="72"/>
      <c r="AAJ183" s="72"/>
      <c r="AAK183" s="72"/>
      <c r="AAL183" s="72" t="s">
        <v>84</v>
      </c>
      <c r="AAM183" s="72"/>
      <c r="AAN183" s="72"/>
      <c r="AAO183" s="72"/>
      <c r="AAP183" s="72" t="s">
        <v>84</v>
      </c>
      <c r="AAQ183" s="72"/>
      <c r="AAR183" s="72"/>
      <c r="AAS183" s="72"/>
      <c r="AAT183" s="72" t="s">
        <v>84</v>
      </c>
      <c r="AAU183" s="72"/>
      <c r="AAV183" s="72"/>
      <c r="AAW183" s="72"/>
      <c r="AAX183" s="72" t="s">
        <v>84</v>
      </c>
      <c r="AAY183" s="72"/>
      <c r="AAZ183" s="72"/>
      <c r="ABA183" s="72"/>
      <c r="ABB183" s="72" t="s">
        <v>84</v>
      </c>
      <c r="ABC183" s="72"/>
      <c r="ABD183" s="72"/>
      <c r="ABE183" s="72"/>
      <c r="ABF183" s="72" t="s">
        <v>84</v>
      </c>
      <c r="ABG183" s="72"/>
      <c r="ABH183" s="72"/>
      <c r="ABI183" s="72"/>
      <c r="ABJ183" s="72" t="s">
        <v>84</v>
      </c>
      <c r="ABK183" s="72"/>
      <c r="ABL183" s="72"/>
      <c r="ABM183" s="72"/>
      <c r="ABN183" s="72" t="s">
        <v>84</v>
      </c>
      <c r="ABO183" s="72"/>
      <c r="ABP183" s="72"/>
      <c r="ABQ183" s="72"/>
      <c r="ABR183" s="72" t="s">
        <v>84</v>
      </c>
      <c r="ABS183" s="72"/>
      <c r="ABT183" s="72"/>
      <c r="ABU183" s="72"/>
      <c r="ABV183" s="72" t="s">
        <v>84</v>
      </c>
      <c r="ABW183" s="72"/>
      <c r="ABX183" s="72"/>
      <c r="ABY183" s="72"/>
      <c r="ABZ183" s="72" t="s">
        <v>84</v>
      </c>
      <c r="ACA183" s="72"/>
      <c r="ACB183" s="72"/>
      <c r="ACC183" s="72"/>
      <c r="ACD183" s="72" t="s">
        <v>84</v>
      </c>
      <c r="ACE183" s="72"/>
      <c r="ACF183" s="72"/>
      <c r="ACG183" s="72"/>
      <c r="ACH183" s="72" t="s">
        <v>84</v>
      </c>
      <c r="ACI183" s="72"/>
      <c r="ACJ183" s="72"/>
      <c r="ACK183" s="72"/>
      <c r="ACL183" s="72" t="s">
        <v>84</v>
      </c>
      <c r="ACM183" s="72"/>
      <c r="ACN183" s="72"/>
      <c r="ACO183" s="72"/>
      <c r="ACP183" s="72" t="s">
        <v>84</v>
      </c>
      <c r="ACQ183" s="72"/>
      <c r="ACR183" s="72"/>
      <c r="ACS183" s="72"/>
      <c r="ACT183" s="72" t="s">
        <v>84</v>
      </c>
      <c r="ACU183" s="72"/>
      <c r="ACV183" s="72"/>
      <c r="ACW183" s="72"/>
      <c r="ACX183" s="72" t="s">
        <v>84</v>
      </c>
      <c r="ACY183" s="72"/>
      <c r="ACZ183" s="72"/>
      <c r="ADA183" s="72"/>
      <c r="ADB183" s="72" t="s">
        <v>84</v>
      </c>
      <c r="ADC183" s="72"/>
      <c r="ADD183" s="72"/>
      <c r="ADE183" s="72"/>
      <c r="ADF183" s="72" t="s">
        <v>84</v>
      </c>
      <c r="ADG183" s="72"/>
      <c r="ADH183" s="72"/>
      <c r="ADI183" s="72"/>
      <c r="ADJ183" s="72" t="s">
        <v>84</v>
      </c>
      <c r="ADK183" s="72"/>
      <c r="ADL183" s="72"/>
      <c r="ADM183" s="72"/>
      <c r="ADN183" s="72" t="s">
        <v>84</v>
      </c>
      <c r="ADO183" s="72"/>
      <c r="ADP183" s="72"/>
      <c r="ADQ183" s="72"/>
      <c r="ADR183" s="72" t="s">
        <v>84</v>
      </c>
      <c r="ADS183" s="72"/>
      <c r="ADT183" s="72"/>
      <c r="ADU183" s="72"/>
      <c r="ADV183" s="72" t="s">
        <v>84</v>
      </c>
      <c r="ADW183" s="72"/>
      <c r="ADX183" s="72"/>
      <c r="ADY183" s="72"/>
      <c r="ADZ183" s="72" t="s">
        <v>84</v>
      </c>
      <c r="AEA183" s="72"/>
      <c r="AEB183" s="72"/>
      <c r="AEC183" s="72"/>
      <c r="AED183" s="72" t="s">
        <v>84</v>
      </c>
      <c r="AEE183" s="72"/>
      <c r="AEF183" s="72"/>
      <c r="AEG183" s="72"/>
      <c r="AEH183" s="72" t="s">
        <v>84</v>
      </c>
      <c r="AEI183" s="72"/>
      <c r="AEJ183" s="72"/>
      <c r="AEK183" s="72"/>
      <c r="AEL183" s="72" t="s">
        <v>84</v>
      </c>
      <c r="AEM183" s="72"/>
      <c r="AEN183" s="72"/>
      <c r="AEO183" s="72"/>
      <c r="AEP183" s="72" t="s">
        <v>84</v>
      </c>
      <c r="AEQ183" s="72"/>
      <c r="AER183" s="72"/>
      <c r="AES183" s="72"/>
      <c r="AET183" s="72" t="s">
        <v>84</v>
      </c>
      <c r="AEU183" s="72"/>
      <c r="AEV183" s="72"/>
      <c r="AEW183" s="72"/>
      <c r="AEX183" s="72" t="s">
        <v>84</v>
      </c>
      <c r="AEY183" s="72"/>
      <c r="AEZ183" s="72"/>
      <c r="AFA183" s="72"/>
      <c r="AFB183" s="72" t="s">
        <v>84</v>
      </c>
      <c r="AFC183" s="72"/>
      <c r="AFD183" s="72"/>
      <c r="AFE183" s="72"/>
      <c r="AFF183" s="72" t="s">
        <v>84</v>
      </c>
      <c r="AFG183" s="72"/>
      <c r="AFH183" s="72"/>
      <c r="AFI183" s="72"/>
      <c r="AFJ183" s="72" t="s">
        <v>84</v>
      </c>
      <c r="AFK183" s="72"/>
      <c r="AFL183" s="72"/>
      <c r="AFM183" s="72"/>
      <c r="AFN183" s="72" t="s">
        <v>84</v>
      </c>
      <c r="AFO183" s="72"/>
      <c r="AFP183" s="72"/>
      <c r="AFQ183" s="72"/>
      <c r="AFR183" s="72" t="s">
        <v>84</v>
      </c>
      <c r="AFS183" s="72"/>
      <c r="AFT183" s="72"/>
      <c r="AFU183" s="72"/>
      <c r="AFV183" s="72" t="s">
        <v>84</v>
      </c>
      <c r="AFW183" s="72"/>
      <c r="AFX183" s="72"/>
      <c r="AFY183" s="72"/>
      <c r="AFZ183" s="72" t="s">
        <v>84</v>
      </c>
      <c r="AGA183" s="72"/>
      <c r="AGB183" s="72"/>
      <c r="AGC183" s="72"/>
      <c r="AGD183" s="72" t="s">
        <v>84</v>
      </c>
      <c r="AGE183" s="72"/>
      <c r="AGF183" s="72"/>
      <c r="AGG183" s="72"/>
      <c r="AGH183" s="72" t="s">
        <v>84</v>
      </c>
      <c r="AGI183" s="72"/>
      <c r="AGJ183" s="72"/>
      <c r="AGK183" s="72"/>
      <c r="AGL183" s="72" t="s">
        <v>84</v>
      </c>
      <c r="AGM183" s="72"/>
      <c r="AGN183" s="72"/>
      <c r="AGO183" s="72"/>
      <c r="AGP183" s="72" t="s">
        <v>84</v>
      </c>
      <c r="AGQ183" s="72"/>
      <c r="AGR183" s="72"/>
      <c r="AGS183" s="72"/>
      <c r="AGT183" s="72" t="s">
        <v>84</v>
      </c>
      <c r="AGU183" s="72"/>
      <c r="AGV183" s="72"/>
      <c r="AGW183" s="72"/>
      <c r="AGX183" s="72" t="s">
        <v>84</v>
      </c>
      <c r="AGY183" s="72"/>
      <c r="AGZ183" s="72"/>
      <c r="AHA183" s="72"/>
      <c r="AHB183" s="72" t="s">
        <v>84</v>
      </c>
      <c r="AHC183" s="72"/>
      <c r="AHD183" s="72"/>
      <c r="AHE183" s="72"/>
      <c r="AHF183" s="72" t="s">
        <v>84</v>
      </c>
      <c r="AHG183" s="72"/>
      <c r="AHH183" s="72"/>
      <c r="AHI183" s="72"/>
      <c r="AHJ183" s="72" t="s">
        <v>84</v>
      </c>
      <c r="AHK183" s="72"/>
      <c r="AHL183" s="72"/>
      <c r="AHM183" s="72"/>
      <c r="AHN183" s="72" t="s">
        <v>84</v>
      </c>
      <c r="AHO183" s="72"/>
      <c r="AHP183" s="72"/>
      <c r="AHQ183" s="72"/>
      <c r="AHR183" s="72" t="s">
        <v>84</v>
      </c>
      <c r="AHS183" s="72"/>
      <c r="AHT183" s="72"/>
      <c r="AHU183" s="72"/>
      <c r="AHV183" s="72" t="s">
        <v>84</v>
      </c>
      <c r="AHW183" s="72"/>
      <c r="AHX183" s="72"/>
      <c r="AHY183" s="72"/>
      <c r="AHZ183" s="72" t="s">
        <v>84</v>
      </c>
      <c r="AIA183" s="72"/>
      <c r="AIB183" s="72"/>
      <c r="AIC183" s="72"/>
      <c r="AID183" s="72" t="s">
        <v>84</v>
      </c>
      <c r="AIE183" s="72"/>
      <c r="AIF183" s="72"/>
      <c r="AIG183" s="72"/>
      <c r="AIH183" s="72" t="s">
        <v>84</v>
      </c>
      <c r="AII183" s="72"/>
      <c r="AIJ183" s="72"/>
      <c r="AIK183" s="72"/>
      <c r="AIL183" s="72" t="s">
        <v>84</v>
      </c>
      <c r="AIM183" s="72"/>
      <c r="AIN183" s="72"/>
      <c r="AIO183" s="72"/>
      <c r="AIP183" s="72" t="s">
        <v>84</v>
      </c>
      <c r="AIQ183" s="72"/>
      <c r="AIR183" s="72"/>
      <c r="AIS183" s="72"/>
      <c r="AIT183" s="72" t="s">
        <v>84</v>
      </c>
      <c r="AIU183" s="72"/>
      <c r="AIV183" s="72"/>
      <c r="AIW183" s="72"/>
      <c r="AIX183" s="72" t="s">
        <v>84</v>
      </c>
      <c r="AIY183" s="72"/>
      <c r="AIZ183" s="72"/>
      <c r="AJA183" s="72"/>
      <c r="AJB183" s="72" t="s">
        <v>84</v>
      </c>
      <c r="AJC183" s="72"/>
      <c r="AJD183" s="72"/>
      <c r="AJE183" s="72"/>
      <c r="AJF183" s="72" t="s">
        <v>84</v>
      </c>
      <c r="AJG183" s="72"/>
      <c r="AJH183" s="72"/>
      <c r="AJI183" s="72"/>
      <c r="AJJ183" s="72" t="s">
        <v>84</v>
      </c>
      <c r="AJK183" s="72"/>
      <c r="AJL183" s="72"/>
      <c r="AJM183" s="72"/>
      <c r="AJN183" s="72" t="s">
        <v>84</v>
      </c>
      <c r="AJO183" s="72"/>
      <c r="AJP183" s="72"/>
      <c r="AJQ183" s="72"/>
      <c r="AJR183" s="72" t="s">
        <v>84</v>
      </c>
      <c r="AJS183" s="72"/>
      <c r="AJT183" s="72"/>
      <c r="AJU183" s="72"/>
      <c r="AJV183" s="72" t="s">
        <v>84</v>
      </c>
      <c r="AJW183" s="72"/>
      <c r="AJX183" s="72"/>
      <c r="AJY183" s="72"/>
      <c r="AJZ183" s="72" t="s">
        <v>84</v>
      </c>
      <c r="AKA183" s="72"/>
      <c r="AKB183" s="72"/>
      <c r="AKC183" s="72"/>
      <c r="AKD183" s="72" t="s">
        <v>84</v>
      </c>
      <c r="AKE183" s="72"/>
      <c r="AKF183" s="72"/>
      <c r="AKG183" s="72"/>
      <c r="AKH183" s="72" t="s">
        <v>84</v>
      </c>
      <c r="AKI183" s="72"/>
      <c r="AKJ183" s="72"/>
      <c r="AKK183" s="72"/>
      <c r="AKL183" s="72" t="s">
        <v>84</v>
      </c>
      <c r="AKM183" s="72"/>
      <c r="AKN183" s="72"/>
      <c r="AKO183" s="72"/>
      <c r="AKP183" s="72" t="s">
        <v>84</v>
      </c>
      <c r="AKQ183" s="72"/>
      <c r="AKR183" s="72"/>
      <c r="AKS183" s="72"/>
      <c r="AKT183" s="72" t="s">
        <v>84</v>
      </c>
      <c r="AKU183" s="72"/>
      <c r="AKV183" s="72"/>
      <c r="AKW183" s="72"/>
      <c r="AKX183" s="72" t="s">
        <v>84</v>
      </c>
      <c r="AKY183" s="72"/>
      <c r="AKZ183" s="72"/>
      <c r="ALA183" s="72"/>
      <c r="ALB183" s="72" t="s">
        <v>84</v>
      </c>
      <c r="ALC183" s="72"/>
      <c r="ALD183" s="72"/>
      <c r="ALE183" s="72"/>
      <c r="ALF183" s="72" t="s">
        <v>84</v>
      </c>
      <c r="ALG183" s="72"/>
      <c r="ALH183" s="72"/>
      <c r="ALI183" s="72"/>
      <c r="ALJ183" s="72" t="s">
        <v>84</v>
      </c>
      <c r="ALK183" s="72"/>
      <c r="ALL183" s="72"/>
      <c r="ALM183" s="72"/>
      <c r="ALN183" s="72" t="s">
        <v>84</v>
      </c>
      <c r="ALO183" s="72"/>
      <c r="ALP183" s="72"/>
      <c r="ALQ183" s="72"/>
      <c r="ALR183" s="72" t="s">
        <v>84</v>
      </c>
      <c r="ALS183" s="72"/>
      <c r="ALT183" s="72"/>
      <c r="ALU183" s="72"/>
      <c r="ALV183" s="72" t="s">
        <v>84</v>
      </c>
      <c r="ALW183" s="72"/>
      <c r="ALX183" s="72"/>
      <c r="ALY183" s="72"/>
      <c r="ALZ183" s="72" t="s">
        <v>84</v>
      </c>
      <c r="AMA183" s="72"/>
      <c r="AMB183" s="72"/>
      <c r="AMC183" s="72"/>
      <c r="AMD183" s="72" t="s">
        <v>84</v>
      </c>
      <c r="AME183" s="72"/>
      <c r="AMF183" s="72"/>
      <c r="AMG183" s="72"/>
      <c r="AMH183" s="72" t="s">
        <v>84</v>
      </c>
      <c r="AMI183" s="72"/>
      <c r="AMJ183" s="72"/>
      <c r="AMK183" s="72"/>
      <c r="AML183" s="72" t="s">
        <v>84</v>
      </c>
      <c r="AMM183" s="72"/>
      <c r="AMN183" s="72"/>
      <c r="AMO183" s="72"/>
      <c r="AMP183" s="72" t="s">
        <v>84</v>
      </c>
      <c r="AMQ183" s="72"/>
      <c r="AMR183" s="72"/>
      <c r="AMS183" s="72"/>
      <c r="AMT183" s="72" t="s">
        <v>84</v>
      </c>
      <c r="AMU183" s="72"/>
      <c r="AMV183" s="72"/>
      <c r="AMW183" s="72"/>
      <c r="AMX183" s="72" t="s">
        <v>84</v>
      </c>
      <c r="AMY183" s="72"/>
      <c r="AMZ183" s="72"/>
      <c r="ANA183" s="72"/>
      <c r="ANB183" s="72" t="s">
        <v>84</v>
      </c>
      <c r="ANC183" s="72"/>
      <c r="AND183" s="72"/>
      <c r="ANE183" s="72"/>
      <c r="ANF183" s="72" t="s">
        <v>84</v>
      </c>
      <c r="ANG183" s="72"/>
      <c r="ANH183" s="72"/>
      <c r="ANI183" s="72"/>
      <c r="ANJ183" s="72" t="s">
        <v>84</v>
      </c>
      <c r="ANK183" s="72"/>
      <c r="ANL183" s="72"/>
      <c r="ANM183" s="72"/>
      <c r="ANN183" s="72" t="s">
        <v>84</v>
      </c>
      <c r="ANO183" s="72"/>
      <c r="ANP183" s="72"/>
      <c r="ANQ183" s="72"/>
      <c r="ANR183" s="72" t="s">
        <v>84</v>
      </c>
      <c r="ANS183" s="72"/>
      <c r="ANT183" s="72"/>
      <c r="ANU183" s="72"/>
      <c r="ANV183" s="72" t="s">
        <v>84</v>
      </c>
      <c r="ANW183" s="72"/>
      <c r="ANX183" s="72"/>
      <c r="ANY183" s="72"/>
      <c r="ANZ183" s="72" t="s">
        <v>84</v>
      </c>
      <c r="AOA183" s="72"/>
      <c r="AOB183" s="72"/>
      <c r="AOC183" s="72"/>
      <c r="AOD183" s="72" t="s">
        <v>84</v>
      </c>
      <c r="AOE183" s="72"/>
      <c r="AOF183" s="72"/>
      <c r="AOG183" s="72"/>
      <c r="AOH183" s="72" t="s">
        <v>84</v>
      </c>
      <c r="AOI183" s="72"/>
      <c r="AOJ183" s="72"/>
      <c r="AOK183" s="72"/>
      <c r="AOL183" s="72" t="s">
        <v>84</v>
      </c>
      <c r="AOM183" s="72"/>
      <c r="AON183" s="72"/>
      <c r="AOO183" s="72"/>
      <c r="AOP183" s="72" t="s">
        <v>84</v>
      </c>
      <c r="AOQ183" s="72"/>
      <c r="AOR183" s="72"/>
      <c r="AOS183" s="72"/>
      <c r="AOT183" s="72" t="s">
        <v>84</v>
      </c>
      <c r="AOU183" s="72"/>
      <c r="AOV183" s="72"/>
      <c r="AOW183" s="72"/>
      <c r="AOX183" s="72" t="s">
        <v>84</v>
      </c>
      <c r="AOY183" s="72"/>
      <c r="AOZ183" s="72"/>
      <c r="APA183" s="72"/>
      <c r="APB183" s="72" t="s">
        <v>84</v>
      </c>
      <c r="APC183" s="72"/>
      <c r="APD183" s="72"/>
      <c r="APE183" s="72"/>
      <c r="APF183" s="72" t="s">
        <v>84</v>
      </c>
      <c r="APG183" s="72"/>
      <c r="APH183" s="72"/>
      <c r="API183" s="72"/>
      <c r="APJ183" s="72" t="s">
        <v>84</v>
      </c>
      <c r="APK183" s="72"/>
      <c r="APL183" s="72"/>
      <c r="APM183" s="72"/>
      <c r="APN183" s="72" t="s">
        <v>84</v>
      </c>
      <c r="APO183" s="72"/>
      <c r="APP183" s="72"/>
      <c r="APQ183" s="72"/>
      <c r="APR183" s="72" t="s">
        <v>84</v>
      </c>
      <c r="APS183" s="72"/>
      <c r="APT183" s="72"/>
      <c r="APU183" s="72"/>
      <c r="APV183" s="72" t="s">
        <v>84</v>
      </c>
      <c r="APW183" s="72"/>
      <c r="APX183" s="72"/>
      <c r="APY183" s="72"/>
      <c r="APZ183" s="72" t="s">
        <v>84</v>
      </c>
      <c r="AQA183" s="72"/>
      <c r="AQB183" s="72"/>
      <c r="AQC183" s="72"/>
      <c r="AQD183" s="72" t="s">
        <v>84</v>
      </c>
      <c r="AQE183" s="72"/>
      <c r="AQF183" s="72"/>
      <c r="AQG183" s="72"/>
      <c r="AQH183" s="72" t="s">
        <v>84</v>
      </c>
      <c r="AQI183" s="72"/>
      <c r="AQJ183" s="72"/>
      <c r="AQK183" s="72"/>
      <c r="AQL183" s="72" t="s">
        <v>84</v>
      </c>
      <c r="AQM183" s="72"/>
      <c r="AQN183" s="72"/>
      <c r="AQO183" s="72"/>
      <c r="AQP183" s="72" t="s">
        <v>84</v>
      </c>
      <c r="AQQ183" s="72"/>
      <c r="AQR183" s="72"/>
      <c r="AQS183" s="72"/>
      <c r="AQT183" s="72" t="s">
        <v>84</v>
      </c>
      <c r="AQU183" s="72"/>
      <c r="AQV183" s="72"/>
      <c r="AQW183" s="72"/>
      <c r="AQX183" s="72" t="s">
        <v>84</v>
      </c>
      <c r="AQY183" s="72"/>
      <c r="AQZ183" s="72"/>
      <c r="ARA183" s="72"/>
      <c r="ARB183" s="72" t="s">
        <v>84</v>
      </c>
      <c r="ARC183" s="72"/>
      <c r="ARD183" s="72"/>
      <c r="ARE183" s="72"/>
      <c r="ARF183" s="72" t="s">
        <v>84</v>
      </c>
      <c r="ARG183" s="72"/>
      <c r="ARH183" s="72"/>
      <c r="ARI183" s="72"/>
      <c r="ARJ183" s="72" t="s">
        <v>84</v>
      </c>
      <c r="ARK183" s="72"/>
      <c r="ARL183" s="72"/>
      <c r="ARM183" s="72"/>
      <c r="ARN183" s="72" t="s">
        <v>84</v>
      </c>
      <c r="ARO183" s="72"/>
      <c r="ARP183" s="72"/>
      <c r="ARQ183" s="72"/>
      <c r="ARR183" s="72" t="s">
        <v>84</v>
      </c>
      <c r="ARS183" s="72"/>
      <c r="ART183" s="72"/>
      <c r="ARU183" s="72"/>
      <c r="ARV183" s="72" t="s">
        <v>84</v>
      </c>
      <c r="ARW183" s="72"/>
      <c r="ARX183" s="72"/>
      <c r="ARY183" s="72"/>
      <c r="ARZ183" s="72" t="s">
        <v>84</v>
      </c>
      <c r="ASA183" s="72"/>
      <c r="ASB183" s="72"/>
      <c r="ASC183" s="72"/>
      <c r="ASD183" s="72" t="s">
        <v>84</v>
      </c>
      <c r="ASE183" s="72"/>
      <c r="ASF183" s="72"/>
      <c r="ASG183" s="72"/>
      <c r="ASH183" s="72" t="s">
        <v>84</v>
      </c>
      <c r="ASI183" s="72"/>
      <c r="ASJ183" s="72"/>
      <c r="ASK183" s="72"/>
      <c r="ASL183" s="72" t="s">
        <v>84</v>
      </c>
      <c r="ASM183" s="72"/>
      <c r="ASN183" s="72"/>
      <c r="ASO183" s="72"/>
      <c r="ASP183" s="72" t="s">
        <v>84</v>
      </c>
      <c r="ASQ183" s="72"/>
      <c r="ASR183" s="72"/>
      <c r="ASS183" s="72"/>
      <c r="AST183" s="72" t="s">
        <v>84</v>
      </c>
      <c r="ASU183" s="72"/>
      <c r="ASV183" s="72"/>
      <c r="ASW183" s="72"/>
      <c r="ASX183" s="72" t="s">
        <v>84</v>
      </c>
      <c r="ASY183" s="72"/>
      <c r="ASZ183" s="72"/>
      <c r="ATA183" s="72"/>
      <c r="ATB183" s="72" t="s">
        <v>84</v>
      </c>
      <c r="ATC183" s="72"/>
      <c r="ATD183" s="72"/>
      <c r="ATE183" s="72"/>
      <c r="ATF183" s="72" t="s">
        <v>84</v>
      </c>
      <c r="ATG183" s="72"/>
      <c r="ATH183" s="72"/>
      <c r="ATI183" s="72"/>
      <c r="ATJ183" s="72" t="s">
        <v>84</v>
      </c>
      <c r="ATK183" s="72"/>
      <c r="ATL183" s="72"/>
      <c r="ATM183" s="72"/>
      <c r="ATN183" s="72" t="s">
        <v>84</v>
      </c>
      <c r="ATO183" s="72"/>
      <c r="ATP183" s="72"/>
      <c r="ATQ183" s="72"/>
      <c r="ATR183" s="72" t="s">
        <v>84</v>
      </c>
      <c r="ATS183" s="72"/>
      <c r="ATT183" s="72"/>
      <c r="ATU183" s="72"/>
      <c r="ATV183" s="72" t="s">
        <v>84</v>
      </c>
      <c r="ATW183" s="72"/>
      <c r="ATX183" s="72"/>
      <c r="ATY183" s="72"/>
      <c r="ATZ183" s="72" t="s">
        <v>84</v>
      </c>
      <c r="AUA183" s="72"/>
      <c r="AUB183" s="72"/>
      <c r="AUC183" s="72"/>
      <c r="AUD183" s="72" t="s">
        <v>84</v>
      </c>
      <c r="AUE183" s="72"/>
      <c r="AUF183" s="72"/>
      <c r="AUG183" s="72"/>
      <c r="AUH183" s="72" t="s">
        <v>84</v>
      </c>
      <c r="AUI183" s="72"/>
      <c r="AUJ183" s="72"/>
      <c r="AUK183" s="72"/>
      <c r="AUL183" s="72" t="s">
        <v>84</v>
      </c>
      <c r="AUM183" s="72"/>
      <c r="AUN183" s="72"/>
      <c r="AUO183" s="72"/>
      <c r="AUP183" s="72" t="s">
        <v>84</v>
      </c>
      <c r="AUQ183" s="72"/>
      <c r="AUR183" s="72"/>
      <c r="AUS183" s="72"/>
      <c r="AUT183" s="72" t="s">
        <v>84</v>
      </c>
      <c r="AUU183" s="72"/>
      <c r="AUV183" s="72"/>
      <c r="AUW183" s="72"/>
      <c r="AUX183" s="72" t="s">
        <v>84</v>
      </c>
      <c r="AUY183" s="72"/>
      <c r="AUZ183" s="72"/>
      <c r="AVA183" s="72"/>
      <c r="AVB183" s="72" t="s">
        <v>84</v>
      </c>
      <c r="AVC183" s="72"/>
      <c r="AVD183" s="72"/>
      <c r="AVE183" s="72"/>
      <c r="AVF183" s="72" t="s">
        <v>84</v>
      </c>
      <c r="AVG183" s="72"/>
      <c r="AVH183" s="72"/>
      <c r="AVI183" s="72"/>
      <c r="AVJ183" s="72" t="s">
        <v>84</v>
      </c>
      <c r="AVK183" s="72"/>
      <c r="AVL183" s="72"/>
      <c r="AVM183" s="72"/>
      <c r="AVN183" s="72" t="s">
        <v>84</v>
      </c>
      <c r="AVO183" s="72"/>
      <c r="AVP183" s="72"/>
      <c r="AVQ183" s="72"/>
      <c r="AVR183" s="72" t="s">
        <v>84</v>
      </c>
      <c r="AVS183" s="72"/>
      <c r="AVT183" s="72"/>
      <c r="AVU183" s="72"/>
      <c r="AVV183" s="72" t="s">
        <v>84</v>
      </c>
      <c r="AVW183" s="72"/>
      <c r="AVX183" s="72"/>
      <c r="AVY183" s="72"/>
      <c r="AVZ183" s="72" t="s">
        <v>84</v>
      </c>
      <c r="AWA183" s="72"/>
      <c r="AWB183" s="72"/>
      <c r="AWC183" s="72"/>
      <c r="AWD183" s="72" t="s">
        <v>84</v>
      </c>
      <c r="AWE183" s="72"/>
      <c r="AWF183" s="72"/>
      <c r="AWG183" s="72"/>
      <c r="AWH183" s="72" t="s">
        <v>84</v>
      </c>
      <c r="AWI183" s="72"/>
      <c r="AWJ183" s="72"/>
      <c r="AWK183" s="72"/>
      <c r="AWL183" s="72" t="s">
        <v>84</v>
      </c>
      <c r="AWM183" s="72"/>
      <c r="AWN183" s="72"/>
      <c r="AWO183" s="72"/>
      <c r="AWP183" s="72" t="s">
        <v>84</v>
      </c>
      <c r="AWQ183" s="72"/>
      <c r="AWR183" s="72"/>
      <c r="AWS183" s="72"/>
      <c r="AWT183" s="72" t="s">
        <v>84</v>
      </c>
      <c r="AWU183" s="72"/>
      <c r="AWV183" s="72"/>
      <c r="AWW183" s="72"/>
      <c r="AWX183" s="72" t="s">
        <v>84</v>
      </c>
      <c r="AWY183" s="72"/>
      <c r="AWZ183" s="72"/>
      <c r="AXA183" s="72"/>
      <c r="AXB183" s="72" t="s">
        <v>84</v>
      </c>
      <c r="AXC183" s="72"/>
      <c r="AXD183" s="72"/>
      <c r="AXE183" s="72"/>
      <c r="AXF183" s="72" t="s">
        <v>84</v>
      </c>
      <c r="AXG183" s="72"/>
      <c r="AXH183" s="72"/>
      <c r="AXI183" s="72"/>
      <c r="AXJ183" s="72" t="s">
        <v>84</v>
      </c>
      <c r="AXK183" s="72"/>
      <c r="AXL183" s="72"/>
      <c r="AXM183" s="72"/>
      <c r="AXN183" s="72" t="s">
        <v>84</v>
      </c>
      <c r="AXO183" s="72"/>
      <c r="AXP183" s="72"/>
      <c r="AXQ183" s="72"/>
      <c r="AXR183" s="72" t="s">
        <v>84</v>
      </c>
      <c r="AXS183" s="72"/>
      <c r="AXT183" s="72"/>
      <c r="AXU183" s="72"/>
      <c r="AXV183" s="72" t="s">
        <v>84</v>
      </c>
      <c r="AXW183" s="72"/>
      <c r="AXX183" s="72"/>
      <c r="AXY183" s="72"/>
      <c r="AXZ183" s="72" t="s">
        <v>84</v>
      </c>
      <c r="AYA183" s="72"/>
      <c r="AYB183" s="72"/>
      <c r="AYC183" s="72"/>
      <c r="AYD183" s="72" t="s">
        <v>84</v>
      </c>
      <c r="AYE183" s="72"/>
      <c r="AYF183" s="72"/>
      <c r="AYG183" s="72"/>
      <c r="AYH183" s="72" t="s">
        <v>84</v>
      </c>
      <c r="AYI183" s="72"/>
      <c r="AYJ183" s="72"/>
      <c r="AYK183" s="72"/>
      <c r="AYL183" s="72" t="s">
        <v>84</v>
      </c>
      <c r="AYM183" s="72"/>
      <c r="AYN183" s="72"/>
      <c r="AYO183" s="72"/>
      <c r="AYP183" s="72" t="s">
        <v>84</v>
      </c>
      <c r="AYQ183" s="72"/>
      <c r="AYR183" s="72"/>
      <c r="AYS183" s="72"/>
      <c r="AYT183" s="72" t="s">
        <v>84</v>
      </c>
      <c r="AYU183" s="72"/>
      <c r="AYV183" s="72"/>
      <c r="AYW183" s="72"/>
      <c r="AYX183" s="72" t="s">
        <v>84</v>
      </c>
      <c r="AYY183" s="72"/>
      <c r="AYZ183" s="72"/>
      <c r="AZA183" s="72"/>
      <c r="AZB183" s="72" t="s">
        <v>84</v>
      </c>
      <c r="AZC183" s="72"/>
      <c r="AZD183" s="72"/>
      <c r="AZE183" s="72"/>
      <c r="AZF183" s="72" t="s">
        <v>84</v>
      </c>
      <c r="AZG183" s="72"/>
      <c r="AZH183" s="72"/>
      <c r="AZI183" s="72"/>
      <c r="AZJ183" s="72" t="s">
        <v>84</v>
      </c>
      <c r="AZK183" s="72"/>
      <c r="AZL183" s="72"/>
      <c r="AZM183" s="72"/>
      <c r="AZN183" s="72" t="s">
        <v>84</v>
      </c>
      <c r="AZO183" s="72"/>
      <c r="AZP183" s="72"/>
      <c r="AZQ183" s="72"/>
      <c r="AZR183" s="72" t="s">
        <v>84</v>
      </c>
      <c r="AZS183" s="72"/>
      <c r="AZT183" s="72"/>
      <c r="AZU183" s="72"/>
      <c r="AZV183" s="72" t="s">
        <v>84</v>
      </c>
      <c r="AZW183" s="72"/>
      <c r="AZX183" s="72"/>
      <c r="AZY183" s="72"/>
      <c r="AZZ183" s="72" t="s">
        <v>84</v>
      </c>
      <c r="BAA183" s="72"/>
      <c r="BAB183" s="72"/>
      <c r="BAC183" s="72"/>
      <c r="BAD183" s="72" t="s">
        <v>84</v>
      </c>
      <c r="BAE183" s="72"/>
      <c r="BAF183" s="72"/>
      <c r="BAG183" s="72"/>
      <c r="BAH183" s="72" t="s">
        <v>84</v>
      </c>
      <c r="BAI183" s="72"/>
      <c r="BAJ183" s="72"/>
      <c r="BAK183" s="72"/>
      <c r="BAL183" s="72" t="s">
        <v>84</v>
      </c>
      <c r="BAM183" s="72"/>
      <c r="BAN183" s="72"/>
      <c r="BAO183" s="72"/>
      <c r="BAP183" s="72" t="s">
        <v>84</v>
      </c>
      <c r="BAQ183" s="72"/>
      <c r="BAR183" s="72"/>
      <c r="BAS183" s="72"/>
      <c r="BAT183" s="72" t="s">
        <v>84</v>
      </c>
      <c r="BAU183" s="72"/>
      <c r="BAV183" s="72"/>
      <c r="BAW183" s="72"/>
      <c r="BAX183" s="72" t="s">
        <v>84</v>
      </c>
      <c r="BAY183" s="72"/>
      <c r="BAZ183" s="72"/>
      <c r="BBA183" s="72"/>
      <c r="BBB183" s="72" t="s">
        <v>84</v>
      </c>
      <c r="BBC183" s="72"/>
      <c r="BBD183" s="72"/>
      <c r="BBE183" s="72"/>
      <c r="BBF183" s="72" t="s">
        <v>84</v>
      </c>
      <c r="BBG183" s="72"/>
      <c r="BBH183" s="72"/>
      <c r="BBI183" s="72"/>
      <c r="BBJ183" s="72" t="s">
        <v>84</v>
      </c>
      <c r="BBK183" s="72"/>
      <c r="BBL183" s="72"/>
      <c r="BBM183" s="72"/>
      <c r="BBN183" s="72" t="s">
        <v>84</v>
      </c>
      <c r="BBO183" s="72"/>
      <c r="BBP183" s="72"/>
      <c r="BBQ183" s="72"/>
      <c r="BBR183" s="72" t="s">
        <v>84</v>
      </c>
      <c r="BBS183" s="72"/>
      <c r="BBT183" s="72"/>
      <c r="BBU183" s="72"/>
      <c r="BBV183" s="72" t="s">
        <v>84</v>
      </c>
      <c r="BBW183" s="72"/>
      <c r="BBX183" s="72"/>
      <c r="BBY183" s="72"/>
      <c r="BBZ183" s="72" t="s">
        <v>84</v>
      </c>
      <c r="BCA183" s="72"/>
      <c r="BCB183" s="72"/>
      <c r="BCC183" s="72"/>
      <c r="BCD183" s="72" t="s">
        <v>84</v>
      </c>
      <c r="BCE183" s="72"/>
      <c r="BCF183" s="72"/>
      <c r="BCG183" s="72"/>
      <c r="BCH183" s="72" t="s">
        <v>84</v>
      </c>
      <c r="BCI183" s="72"/>
      <c r="BCJ183" s="72"/>
      <c r="BCK183" s="72"/>
      <c r="BCL183" s="72" t="s">
        <v>84</v>
      </c>
      <c r="BCM183" s="72"/>
      <c r="BCN183" s="72"/>
      <c r="BCO183" s="72"/>
      <c r="BCP183" s="72" t="s">
        <v>84</v>
      </c>
      <c r="BCQ183" s="72"/>
      <c r="BCR183" s="72"/>
      <c r="BCS183" s="72"/>
      <c r="BCT183" s="72" t="s">
        <v>84</v>
      </c>
      <c r="BCU183" s="72"/>
      <c r="BCV183" s="72"/>
      <c r="BCW183" s="72"/>
      <c r="BCX183" s="72" t="s">
        <v>84</v>
      </c>
      <c r="BCY183" s="72"/>
      <c r="BCZ183" s="72"/>
      <c r="BDA183" s="72"/>
      <c r="BDB183" s="72" t="s">
        <v>84</v>
      </c>
      <c r="BDC183" s="72"/>
      <c r="BDD183" s="72"/>
      <c r="BDE183" s="72"/>
      <c r="BDF183" s="72" t="s">
        <v>84</v>
      </c>
      <c r="BDG183" s="72"/>
      <c r="BDH183" s="72"/>
      <c r="BDI183" s="72"/>
      <c r="BDJ183" s="72" t="s">
        <v>84</v>
      </c>
      <c r="BDK183" s="72"/>
      <c r="BDL183" s="72"/>
      <c r="BDM183" s="72"/>
      <c r="BDN183" s="72" t="s">
        <v>84</v>
      </c>
      <c r="BDO183" s="72"/>
      <c r="BDP183" s="72"/>
      <c r="BDQ183" s="72"/>
      <c r="BDR183" s="72" t="s">
        <v>84</v>
      </c>
      <c r="BDS183" s="72"/>
      <c r="BDT183" s="72"/>
      <c r="BDU183" s="72"/>
      <c r="BDV183" s="72" t="s">
        <v>84</v>
      </c>
      <c r="BDW183" s="72"/>
      <c r="BDX183" s="72"/>
      <c r="BDY183" s="72"/>
      <c r="BDZ183" s="72" t="s">
        <v>84</v>
      </c>
      <c r="BEA183" s="72"/>
      <c r="BEB183" s="72"/>
      <c r="BEC183" s="72"/>
      <c r="BED183" s="72" t="s">
        <v>84</v>
      </c>
      <c r="BEE183" s="72"/>
      <c r="BEF183" s="72"/>
      <c r="BEG183" s="72"/>
      <c r="BEH183" s="72" t="s">
        <v>84</v>
      </c>
      <c r="BEI183" s="72"/>
      <c r="BEJ183" s="72"/>
      <c r="BEK183" s="72"/>
      <c r="BEL183" s="72" t="s">
        <v>84</v>
      </c>
      <c r="BEM183" s="72"/>
      <c r="BEN183" s="72"/>
      <c r="BEO183" s="72"/>
      <c r="BEP183" s="72" t="s">
        <v>84</v>
      </c>
      <c r="BEQ183" s="72"/>
      <c r="BER183" s="72"/>
      <c r="BES183" s="72"/>
      <c r="BET183" s="72" t="s">
        <v>84</v>
      </c>
      <c r="BEU183" s="72"/>
      <c r="BEV183" s="72"/>
      <c r="BEW183" s="72"/>
      <c r="BEX183" s="72" t="s">
        <v>84</v>
      </c>
      <c r="BEY183" s="72"/>
      <c r="BEZ183" s="72"/>
      <c r="BFA183" s="72"/>
      <c r="BFB183" s="72" t="s">
        <v>84</v>
      </c>
      <c r="BFC183" s="72"/>
      <c r="BFD183" s="72"/>
      <c r="BFE183" s="72"/>
      <c r="BFF183" s="72" t="s">
        <v>84</v>
      </c>
      <c r="BFG183" s="72"/>
      <c r="BFH183" s="72"/>
      <c r="BFI183" s="72"/>
      <c r="BFJ183" s="72" t="s">
        <v>84</v>
      </c>
      <c r="BFK183" s="72"/>
      <c r="BFL183" s="72"/>
      <c r="BFM183" s="72"/>
      <c r="BFN183" s="72" t="s">
        <v>84</v>
      </c>
      <c r="BFO183" s="72"/>
      <c r="BFP183" s="72"/>
      <c r="BFQ183" s="72"/>
      <c r="BFR183" s="72" t="s">
        <v>84</v>
      </c>
      <c r="BFS183" s="72"/>
      <c r="BFT183" s="72"/>
      <c r="BFU183" s="72"/>
      <c r="BFV183" s="72" t="s">
        <v>84</v>
      </c>
      <c r="BFW183" s="72"/>
      <c r="BFX183" s="72"/>
      <c r="BFY183" s="72"/>
      <c r="BFZ183" s="72" t="s">
        <v>84</v>
      </c>
      <c r="BGA183" s="72"/>
      <c r="BGB183" s="72"/>
      <c r="BGC183" s="72"/>
      <c r="BGD183" s="72" t="s">
        <v>84</v>
      </c>
      <c r="BGE183" s="72"/>
      <c r="BGF183" s="72"/>
      <c r="BGG183" s="72"/>
      <c r="BGH183" s="72" t="s">
        <v>84</v>
      </c>
      <c r="BGI183" s="72"/>
      <c r="BGJ183" s="72"/>
      <c r="BGK183" s="72"/>
      <c r="BGL183" s="72" t="s">
        <v>84</v>
      </c>
      <c r="BGM183" s="72"/>
      <c r="BGN183" s="72"/>
      <c r="BGO183" s="72"/>
      <c r="BGP183" s="72" t="s">
        <v>84</v>
      </c>
      <c r="BGQ183" s="72"/>
      <c r="BGR183" s="72"/>
      <c r="BGS183" s="72"/>
      <c r="BGT183" s="72" t="s">
        <v>84</v>
      </c>
      <c r="BGU183" s="72"/>
      <c r="BGV183" s="72"/>
      <c r="BGW183" s="72"/>
      <c r="BGX183" s="72" t="s">
        <v>84</v>
      </c>
      <c r="BGY183" s="72"/>
      <c r="BGZ183" s="72"/>
      <c r="BHA183" s="72"/>
      <c r="BHB183" s="72" t="s">
        <v>84</v>
      </c>
      <c r="BHC183" s="72"/>
      <c r="BHD183" s="72"/>
      <c r="BHE183" s="72"/>
      <c r="BHF183" s="72" t="s">
        <v>84</v>
      </c>
      <c r="BHG183" s="72"/>
      <c r="BHH183" s="72"/>
      <c r="BHI183" s="72"/>
      <c r="BHJ183" s="72" t="s">
        <v>84</v>
      </c>
      <c r="BHK183" s="72"/>
      <c r="BHL183" s="72"/>
      <c r="BHM183" s="72"/>
      <c r="BHN183" s="72" t="s">
        <v>84</v>
      </c>
      <c r="BHO183" s="72"/>
      <c r="BHP183" s="72"/>
      <c r="BHQ183" s="72"/>
      <c r="BHR183" s="72" t="s">
        <v>84</v>
      </c>
      <c r="BHS183" s="72"/>
      <c r="BHT183" s="72"/>
      <c r="BHU183" s="72"/>
      <c r="BHV183" s="72" t="s">
        <v>84</v>
      </c>
      <c r="BHW183" s="72"/>
      <c r="BHX183" s="72"/>
      <c r="BHY183" s="72"/>
      <c r="BHZ183" s="72" t="s">
        <v>84</v>
      </c>
      <c r="BIA183" s="72"/>
      <c r="BIB183" s="72"/>
      <c r="BIC183" s="72"/>
      <c r="BID183" s="72" t="s">
        <v>84</v>
      </c>
      <c r="BIE183" s="72"/>
      <c r="BIF183" s="72"/>
      <c r="BIG183" s="72"/>
      <c r="BIH183" s="72" t="s">
        <v>84</v>
      </c>
      <c r="BII183" s="72"/>
      <c r="BIJ183" s="72"/>
      <c r="BIK183" s="72"/>
      <c r="BIL183" s="72" t="s">
        <v>84</v>
      </c>
      <c r="BIM183" s="72"/>
      <c r="BIN183" s="72"/>
      <c r="BIO183" s="72"/>
      <c r="BIP183" s="72" t="s">
        <v>84</v>
      </c>
      <c r="BIQ183" s="72"/>
      <c r="BIR183" s="72"/>
      <c r="BIS183" s="72"/>
      <c r="BIT183" s="72" t="s">
        <v>84</v>
      </c>
      <c r="BIU183" s="72"/>
      <c r="BIV183" s="72"/>
      <c r="BIW183" s="72"/>
      <c r="BIX183" s="72" t="s">
        <v>84</v>
      </c>
      <c r="BIY183" s="72"/>
      <c r="BIZ183" s="72"/>
      <c r="BJA183" s="72"/>
      <c r="BJB183" s="72" t="s">
        <v>84</v>
      </c>
      <c r="BJC183" s="72"/>
      <c r="BJD183" s="72"/>
      <c r="BJE183" s="72"/>
      <c r="BJF183" s="72" t="s">
        <v>84</v>
      </c>
      <c r="BJG183" s="72"/>
      <c r="BJH183" s="72"/>
      <c r="BJI183" s="72"/>
      <c r="BJJ183" s="72" t="s">
        <v>84</v>
      </c>
      <c r="BJK183" s="72"/>
      <c r="BJL183" s="72"/>
      <c r="BJM183" s="72"/>
      <c r="BJN183" s="72" t="s">
        <v>84</v>
      </c>
      <c r="BJO183" s="72"/>
      <c r="BJP183" s="72"/>
      <c r="BJQ183" s="72"/>
      <c r="BJR183" s="72" t="s">
        <v>84</v>
      </c>
      <c r="BJS183" s="72"/>
      <c r="BJT183" s="72"/>
      <c r="BJU183" s="72"/>
      <c r="BJV183" s="72" t="s">
        <v>84</v>
      </c>
      <c r="BJW183" s="72"/>
      <c r="BJX183" s="72"/>
      <c r="BJY183" s="72"/>
      <c r="BJZ183" s="72" t="s">
        <v>84</v>
      </c>
      <c r="BKA183" s="72"/>
      <c r="BKB183" s="72"/>
      <c r="BKC183" s="72"/>
      <c r="BKD183" s="72" t="s">
        <v>84</v>
      </c>
      <c r="BKE183" s="72"/>
      <c r="BKF183" s="72"/>
      <c r="BKG183" s="72"/>
      <c r="BKH183" s="72" t="s">
        <v>84</v>
      </c>
      <c r="BKI183" s="72"/>
      <c r="BKJ183" s="72"/>
      <c r="BKK183" s="72"/>
      <c r="BKL183" s="72" t="s">
        <v>84</v>
      </c>
      <c r="BKM183" s="72"/>
      <c r="BKN183" s="72"/>
      <c r="BKO183" s="72"/>
      <c r="BKP183" s="72" t="s">
        <v>84</v>
      </c>
      <c r="BKQ183" s="72"/>
      <c r="BKR183" s="72"/>
      <c r="BKS183" s="72"/>
      <c r="BKT183" s="72" t="s">
        <v>84</v>
      </c>
      <c r="BKU183" s="72"/>
      <c r="BKV183" s="72"/>
      <c r="BKW183" s="72"/>
      <c r="BKX183" s="72" t="s">
        <v>84</v>
      </c>
      <c r="BKY183" s="72"/>
      <c r="BKZ183" s="72"/>
      <c r="BLA183" s="72"/>
      <c r="BLB183" s="72" t="s">
        <v>84</v>
      </c>
      <c r="BLC183" s="72"/>
      <c r="BLD183" s="72"/>
      <c r="BLE183" s="72"/>
      <c r="BLF183" s="72" t="s">
        <v>84</v>
      </c>
      <c r="BLG183" s="72"/>
      <c r="BLH183" s="72"/>
      <c r="BLI183" s="72"/>
      <c r="BLJ183" s="72" t="s">
        <v>84</v>
      </c>
      <c r="BLK183" s="72"/>
      <c r="BLL183" s="72"/>
      <c r="BLM183" s="72"/>
      <c r="BLN183" s="72" t="s">
        <v>84</v>
      </c>
      <c r="BLO183" s="72"/>
      <c r="BLP183" s="72"/>
      <c r="BLQ183" s="72"/>
      <c r="BLR183" s="72" t="s">
        <v>84</v>
      </c>
      <c r="BLS183" s="72"/>
      <c r="BLT183" s="72"/>
      <c r="BLU183" s="72"/>
      <c r="BLV183" s="72" t="s">
        <v>84</v>
      </c>
      <c r="BLW183" s="72"/>
      <c r="BLX183" s="72"/>
      <c r="BLY183" s="72"/>
      <c r="BLZ183" s="72" t="s">
        <v>84</v>
      </c>
      <c r="BMA183" s="72"/>
      <c r="BMB183" s="72"/>
      <c r="BMC183" s="72"/>
      <c r="BMD183" s="72" t="s">
        <v>84</v>
      </c>
      <c r="BME183" s="72"/>
      <c r="BMF183" s="72"/>
      <c r="BMG183" s="72"/>
      <c r="BMH183" s="72" t="s">
        <v>84</v>
      </c>
      <c r="BMI183" s="72"/>
      <c r="BMJ183" s="72"/>
      <c r="BMK183" s="72"/>
      <c r="BML183" s="72" t="s">
        <v>84</v>
      </c>
      <c r="BMM183" s="72"/>
      <c r="BMN183" s="72"/>
      <c r="BMO183" s="72"/>
      <c r="BMP183" s="72" t="s">
        <v>84</v>
      </c>
      <c r="BMQ183" s="72"/>
      <c r="BMR183" s="72"/>
      <c r="BMS183" s="72"/>
      <c r="BMT183" s="72" t="s">
        <v>84</v>
      </c>
      <c r="BMU183" s="72"/>
      <c r="BMV183" s="72"/>
      <c r="BMW183" s="72"/>
      <c r="BMX183" s="72" t="s">
        <v>84</v>
      </c>
      <c r="BMY183" s="72"/>
      <c r="BMZ183" s="72"/>
      <c r="BNA183" s="72"/>
      <c r="BNB183" s="72" t="s">
        <v>84</v>
      </c>
      <c r="BNC183" s="72"/>
      <c r="BND183" s="72"/>
      <c r="BNE183" s="72"/>
      <c r="BNF183" s="72" t="s">
        <v>84</v>
      </c>
      <c r="BNG183" s="72"/>
      <c r="BNH183" s="72"/>
      <c r="BNI183" s="72"/>
      <c r="BNJ183" s="72" t="s">
        <v>84</v>
      </c>
      <c r="BNK183" s="72"/>
      <c r="BNL183" s="72"/>
      <c r="BNM183" s="72"/>
      <c r="BNN183" s="72" t="s">
        <v>84</v>
      </c>
      <c r="BNO183" s="72"/>
      <c r="BNP183" s="72"/>
      <c r="BNQ183" s="72"/>
      <c r="BNR183" s="72" t="s">
        <v>84</v>
      </c>
      <c r="BNS183" s="72"/>
      <c r="BNT183" s="72"/>
      <c r="BNU183" s="72"/>
      <c r="BNV183" s="72" t="s">
        <v>84</v>
      </c>
      <c r="BNW183" s="72"/>
      <c r="BNX183" s="72"/>
      <c r="BNY183" s="72"/>
      <c r="BNZ183" s="72" t="s">
        <v>84</v>
      </c>
      <c r="BOA183" s="72"/>
      <c r="BOB183" s="72"/>
      <c r="BOC183" s="72"/>
      <c r="BOD183" s="72" t="s">
        <v>84</v>
      </c>
      <c r="BOE183" s="72"/>
      <c r="BOF183" s="72"/>
      <c r="BOG183" s="72"/>
      <c r="BOH183" s="72" t="s">
        <v>84</v>
      </c>
      <c r="BOI183" s="72"/>
      <c r="BOJ183" s="72"/>
      <c r="BOK183" s="72"/>
      <c r="BOL183" s="72" t="s">
        <v>84</v>
      </c>
      <c r="BOM183" s="72"/>
      <c r="BON183" s="72"/>
      <c r="BOO183" s="72"/>
      <c r="BOP183" s="72" t="s">
        <v>84</v>
      </c>
      <c r="BOQ183" s="72"/>
      <c r="BOR183" s="72"/>
      <c r="BOS183" s="72"/>
      <c r="BOT183" s="72" t="s">
        <v>84</v>
      </c>
      <c r="BOU183" s="72"/>
      <c r="BOV183" s="72"/>
      <c r="BOW183" s="72"/>
      <c r="BOX183" s="72" t="s">
        <v>84</v>
      </c>
      <c r="BOY183" s="72"/>
      <c r="BOZ183" s="72"/>
      <c r="BPA183" s="72"/>
      <c r="BPB183" s="72" t="s">
        <v>84</v>
      </c>
      <c r="BPC183" s="72"/>
      <c r="BPD183" s="72"/>
      <c r="BPE183" s="72"/>
      <c r="BPF183" s="72" t="s">
        <v>84</v>
      </c>
      <c r="BPG183" s="72"/>
      <c r="BPH183" s="72"/>
      <c r="BPI183" s="72"/>
      <c r="BPJ183" s="72" t="s">
        <v>84</v>
      </c>
      <c r="BPK183" s="72"/>
      <c r="BPL183" s="72"/>
      <c r="BPM183" s="72"/>
      <c r="BPN183" s="72" t="s">
        <v>84</v>
      </c>
      <c r="BPO183" s="72"/>
      <c r="BPP183" s="72"/>
      <c r="BPQ183" s="72"/>
      <c r="BPR183" s="72" t="s">
        <v>84</v>
      </c>
      <c r="BPS183" s="72"/>
      <c r="BPT183" s="72"/>
      <c r="BPU183" s="72"/>
      <c r="BPV183" s="72" t="s">
        <v>84</v>
      </c>
      <c r="BPW183" s="72"/>
      <c r="BPX183" s="72"/>
      <c r="BPY183" s="72"/>
      <c r="BPZ183" s="72" t="s">
        <v>84</v>
      </c>
      <c r="BQA183" s="72"/>
      <c r="BQB183" s="72"/>
      <c r="BQC183" s="72"/>
      <c r="BQD183" s="72" t="s">
        <v>84</v>
      </c>
      <c r="BQE183" s="72"/>
      <c r="BQF183" s="72"/>
      <c r="BQG183" s="72"/>
      <c r="BQH183" s="72" t="s">
        <v>84</v>
      </c>
      <c r="BQI183" s="72"/>
      <c r="BQJ183" s="72"/>
      <c r="BQK183" s="72"/>
      <c r="BQL183" s="72" t="s">
        <v>84</v>
      </c>
      <c r="BQM183" s="72"/>
      <c r="BQN183" s="72"/>
      <c r="BQO183" s="72"/>
      <c r="BQP183" s="72" t="s">
        <v>84</v>
      </c>
      <c r="BQQ183" s="72"/>
      <c r="BQR183" s="72"/>
      <c r="BQS183" s="72"/>
      <c r="BQT183" s="72" t="s">
        <v>84</v>
      </c>
      <c r="BQU183" s="72"/>
      <c r="BQV183" s="72"/>
      <c r="BQW183" s="72"/>
      <c r="BQX183" s="72" t="s">
        <v>84</v>
      </c>
      <c r="BQY183" s="72"/>
      <c r="BQZ183" s="72"/>
      <c r="BRA183" s="72"/>
      <c r="BRB183" s="72" t="s">
        <v>84</v>
      </c>
      <c r="BRC183" s="72"/>
      <c r="BRD183" s="72"/>
      <c r="BRE183" s="72"/>
      <c r="BRF183" s="72" t="s">
        <v>84</v>
      </c>
      <c r="BRG183" s="72"/>
      <c r="BRH183" s="72"/>
      <c r="BRI183" s="72"/>
      <c r="BRJ183" s="72" t="s">
        <v>84</v>
      </c>
      <c r="BRK183" s="72"/>
      <c r="BRL183" s="72"/>
      <c r="BRM183" s="72"/>
      <c r="BRN183" s="72" t="s">
        <v>84</v>
      </c>
      <c r="BRO183" s="72"/>
      <c r="BRP183" s="72"/>
      <c r="BRQ183" s="72"/>
      <c r="BRR183" s="72" t="s">
        <v>84</v>
      </c>
      <c r="BRS183" s="72"/>
      <c r="BRT183" s="72"/>
      <c r="BRU183" s="72"/>
      <c r="BRV183" s="72" t="s">
        <v>84</v>
      </c>
      <c r="BRW183" s="72"/>
      <c r="BRX183" s="72"/>
      <c r="BRY183" s="72"/>
      <c r="BRZ183" s="72" t="s">
        <v>84</v>
      </c>
      <c r="BSA183" s="72"/>
      <c r="BSB183" s="72"/>
      <c r="BSC183" s="72"/>
      <c r="BSD183" s="72" t="s">
        <v>84</v>
      </c>
      <c r="BSE183" s="72"/>
      <c r="BSF183" s="72"/>
      <c r="BSG183" s="72"/>
      <c r="BSH183" s="72" t="s">
        <v>84</v>
      </c>
      <c r="BSI183" s="72"/>
      <c r="BSJ183" s="72"/>
      <c r="BSK183" s="72"/>
      <c r="BSL183" s="72" t="s">
        <v>84</v>
      </c>
      <c r="BSM183" s="72"/>
      <c r="BSN183" s="72"/>
      <c r="BSO183" s="72"/>
      <c r="BSP183" s="72" t="s">
        <v>84</v>
      </c>
      <c r="BSQ183" s="72"/>
      <c r="BSR183" s="72"/>
      <c r="BSS183" s="72"/>
      <c r="BST183" s="72" t="s">
        <v>84</v>
      </c>
      <c r="BSU183" s="72"/>
      <c r="BSV183" s="72"/>
      <c r="BSW183" s="72"/>
      <c r="BSX183" s="72" t="s">
        <v>84</v>
      </c>
      <c r="BSY183" s="72"/>
      <c r="BSZ183" s="72"/>
      <c r="BTA183" s="72"/>
      <c r="BTB183" s="72" t="s">
        <v>84</v>
      </c>
      <c r="BTC183" s="72"/>
      <c r="BTD183" s="72"/>
      <c r="BTE183" s="72"/>
      <c r="BTF183" s="72" t="s">
        <v>84</v>
      </c>
      <c r="BTG183" s="72"/>
      <c r="BTH183" s="72"/>
      <c r="BTI183" s="72"/>
      <c r="BTJ183" s="72" t="s">
        <v>84</v>
      </c>
      <c r="BTK183" s="72"/>
      <c r="BTL183" s="72"/>
      <c r="BTM183" s="72"/>
      <c r="BTN183" s="72" t="s">
        <v>84</v>
      </c>
      <c r="BTO183" s="72"/>
      <c r="BTP183" s="72"/>
      <c r="BTQ183" s="72"/>
      <c r="BTR183" s="72" t="s">
        <v>84</v>
      </c>
      <c r="BTS183" s="72"/>
      <c r="BTT183" s="72"/>
      <c r="BTU183" s="72"/>
      <c r="BTV183" s="72" t="s">
        <v>84</v>
      </c>
      <c r="BTW183" s="72"/>
      <c r="BTX183" s="72"/>
      <c r="BTY183" s="72"/>
      <c r="BTZ183" s="72" t="s">
        <v>84</v>
      </c>
      <c r="BUA183" s="72"/>
      <c r="BUB183" s="72"/>
      <c r="BUC183" s="72"/>
      <c r="BUD183" s="72" t="s">
        <v>84</v>
      </c>
      <c r="BUE183" s="72"/>
      <c r="BUF183" s="72"/>
      <c r="BUG183" s="72"/>
      <c r="BUH183" s="72" t="s">
        <v>84</v>
      </c>
      <c r="BUI183" s="72"/>
      <c r="BUJ183" s="72"/>
      <c r="BUK183" s="72"/>
      <c r="BUL183" s="72" t="s">
        <v>84</v>
      </c>
      <c r="BUM183" s="72"/>
      <c r="BUN183" s="72"/>
      <c r="BUO183" s="72"/>
      <c r="BUP183" s="72" t="s">
        <v>84</v>
      </c>
      <c r="BUQ183" s="72"/>
      <c r="BUR183" s="72"/>
      <c r="BUS183" s="72"/>
      <c r="BUT183" s="72" t="s">
        <v>84</v>
      </c>
      <c r="BUU183" s="72"/>
      <c r="BUV183" s="72"/>
      <c r="BUW183" s="72"/>
      <c r="BUX183" s="72" t="s">
        <v>84</v>
      </c>
      <c r="BUY183" s="72"/>
      <c r="BUZ183" s="72"/>
      <c r="BVA183" s="72"/>
      <c r="BVB183" s="72" t="s">
        <v>84</v>
      </c>
      <c r="BVC183" s="72"/>
      <c r="BVD183" s="72"/>
      <c r="BVE183" s="72"/>
      <c r="BVF183" s="72" t="s">
        <v>84</v>
      </c>
      <c r="BVG183" s="72"/>
      <c r="BVH183" s="72"/>
      <c r="BVI183" s="72"/>
      <c r="BVJ183" s="72" t="s">
        <v>84</v>
      </c>
      <c r="BVK183" s="72"/>
      <c r="BVL183" s="72"/>
      <c r="BVM183" s="72"/>
      <c r="BVN183" s="72" t="s">
        <v>84</v>
      </c>
      <c r="BVO183" s="72"/>
      <c r="BVP183" s="72"/>
      <c r="BVQ183" s="72"/>
      <c r="BVR183" s="72" t="s">
        <v>84</v>
      </c>
      <c r="BVS183" s="72"/>
      <c r="BVT183" s="72"/>
      <c r="BVU183" s="72"/>
      <c r="BVV183" s="72" t="s">
        <v>84</v>
      </c>
      <c r="BVW183" s="72"/>
      <c r="BVX183" s="72"/>
      <c r="BVY183" s="72"/>
      <c r="BVZ183" s="72" t="s">
        <v>84</v>
      </c>
      <c r="BWA183" s="72"/>
      <c r="BWB183" s="72"/>
      <c r="BWC183" s="72"/>
      <c r="BWD183" s="72" t="s">
        <v>84</v>
      </c>
      <c r="BWE183" s="72"/>
      <c r="BWF183" s="72"/>
      <c r="BWG183" s="72"/>
      <c r="BWH183" s="72" t="s">
        <v>84</v>
      </c>
      <c r="BWI183" s="72"/>
      <c r="BWJ183" s="72"/>
      <c r="BWK183" s="72"/>
      <c r="BWL183" s="72" t="s">
        <v>84</v>
      </c>
      <c r="BWM183" s="72"/>
      <c r="BWN183" s="72"/>
      <c r="BWO183" s="72"/>
      <c r="BWP183" s="72" t="s">
        <v>84</v>
      </c>
      <c r="BWQ183" s="72"/>
      <c r="BWR183" s="72"/>
      <c r="BWS183" s="72"/>
      <c r="BWT183" s="72" t="s">
        <v>84</v>
      </c>
      <c r="BWU183" s="72"/>
      <c r="BWV183" s="72"/>
      <c r="BWW183" s="72"/>
      <c r="BWX183" s="72" t="s">
        <v>84</v>
      </c>
      <c r="BWY183" s="72"/>
      <c r="BWZ183" s="72"/>
      <c r="BXA183" s="72"/>
      <c r="BXB183" s="72" t="s">
        <v>84</v>
      </c>
      <c r="BXC183" s="72"/>
      <c r="BXD183" s="72"/>
      <c r="BXE183" s="72"/>
      <c r="BXF183" s="72" t="s">
        <v>84</v>
      </c>
      <c r="BXG183" s="72"/>
      <c r="BXH183" s="72"/>
      <c r="BXI183" s="72"/>
      <c r="BXJ183" s="72" t="s">
        <v>84</v>
      </c>
      <c r="BXK183" s="72"/>
      <c r="BXL183" s="72"/>
      <c r="BXM183" s="72"/>
      <c r="BXN183" s="72" t="s">
        <v>84</v>
      </c>
      <c r="BXO183" s="72"/>
      <c r="BXP183" s="72"/>
      <c r="BXQ183" s="72"/>
      <c r="BXR183" s="72" t="s">
        <v>84</v>
      </c>
      <c r="BXS183" s="72"/>
      <c r="BXT183" s="72"/>
      <c r="BXU183" s="72"/>
      <c r="BXV183" s="72" t="s">
        <v>84</v>
      </c>
      <c r="BXW183" s="72"/>
      <c r="BXX183" s="72"/>
      <c r="BXY183" s="72"/>
      <c r="BXZ183" s="72" t="s">
        <v>84</v>
      </c>
      <c r="BYA183" s="72"/>
      <c r="BYB183" s="72"/>
      <c r="BYC183" s="72"/>
      <c r="BYD183" s="72" t="s">
        <v>84</v>
      </c>
      <c r="BYE183" s="72"/>
      <c r="BYF183" s="72"/>
      <c r="BYG183" s="72"/>
      <c r="BYH183" s="72" t="s">
        <v>84</v>
      </c>
      <c r="BYI183" s="72"/>
      <c r="BYJ183" s="72"/>
      <c r="BYK183" s="72"/>
      <c r="BYL183" s="72" t="s">
        <v>84</v>
      </c>
      <c r="BYM183" s="72"/>
      <c r="BYN183" s="72"/>
      <c r="BYO183" s="72"/>
      <c r="BYP183" s="72" t="s">
        <v>84</v>
      </c>
      <c r="BYQ183" s="72"/>
      <c r="BYR183" s="72"/>
      <c r="BYS183" s="72"/>
      <c r="BYT183" s="72" t="s">
        <v>84</v>
      </c>
      <c r="BYU183" s="72"/>
      <c r="BYV183" s="72"/>
      <c r="BYW183" s="72"/>
      <c r="BYX183" s="72" t="s">
        <v>84</v>
      </c>
      <c r="BYY183" s="72"/>
      <c r="BYZ183" s="72"/>
      <c r="BZA183" s="72"/>
      <c r="BZB183" s="72" t="s">
        <v>84</v>
      </c>
      <c r="BZC183" s="72"/>
      <c r="BZD183" s="72"/>
      <c r="BZE183" s="72"/>
      <c r="BZF183" s="72" t="s">
        <v>84</v>
      </c>
      <c r="BZG183" s="72"/>
      <c r="BZH183" s="72"/>
      <c r="BZI183" s="72"/>
      <c r="BZJ183" s="72" t="s">
        <v>84</v>
      </c>
      <c r="BZK183" s="72"/>
      <c r="BZL183" s="72"/>
      <c r="BZM183" s="72"/>
      <c r="BZN183" s="72" t="s">
        <v>84</v>
      </c>
      <c r="BZO183" s="72"/>
      <c r="BZP183" s="72"/>
      <c r="BZQ183" s="72"/>
      <c r="BZR183" s="72" t="s">
        <v>84</v>
      </c>
      <c r="BZS183" s="72"/>
      <c r="BZT183" s="72"/>
      <c r="BZU183" s="72"/>
      <c r="BZV183" s="72" t="s">
        <v>84</v>
      </c>
      <c r="BZW183" s="72"/>
      <c r="BZX183" s="72"/>
      <c r="BZY183" s="72"/>
      <c r="BZZ183" s="72" t="s">
        <v>84</v>
      </c>
      <c r="CAA183" s="72"/>
      <c r="CAB183" s="72"/>
      <c r="CAC183" s="72"/>
      <c r="CAD183" s="72" t="s">
        <v>84</v>
      </c>
      <c r="CAE183" s="72"/>
      <c r="CAF183" s="72"/>
      <c r="CAG183" s="72"/>
      <c r="CAH183" s="72" t="s">
        <v>84</v>
      </c>
      <c r="CAI183" s="72"/>
      <c r="CAJ183" s="72"/>
      <c r="CAK183" s="72"/>
      <c r="CAL183" s="72" t="s">
        <v>84</v>
      </c>
      <c r="CAM183" s="72"/>
      <c r="CAN183" s="72"/>
      <c r="CAO183" s="72"/>
      <c r="CAP183" s="72" t="s">
        <v>84</v>
      </c>
      <c r="CAQ183" s="72"/>
      <c r="CAR183" s="72"/>
      <c r="CAS183" s="72"/>
      <c r="CAT183" s="72" t="s">
        <v>84</v>
      </c>
      <c r="CAU183" s="72"/>
      <c r="CAV183" s="72"/>
      <c r="CAW183" s="72"/>
      <c r="CAX183" s="72" t="s">
        <v>84</v>
      </c>
      <c r="CAY183" s="72"/>
      <c r="CAZ183" s="72"/>
      <c r="CBA183" s="72"/>
      <c r="CBB183" s="72" t="s">
        <v>84</v>
      </c>
      <c r="CBC183" s="72"/>
      <c r="CBD183" s="72"/>
      <c r="CBE183" s="72"/>
      <c r="CBF183" s="72" t="s">
        <v>84</v>
      </c>
      <c r="CBG183" s="72"/>
      <c r="CBH183" s="72"/>
      <c r="CBI183" s="72"/>
      <c r="CBJ183" s="72" t="s">
        <v>84</v>
      </c>
      <c r="CBK183" s="72"/>
      <c r="CBL183" s="72"/>
      <c r="CBM183" s="72"/>
      <c r="CBN183" s="72" t="s">
        <v>84</v>
      </c>
      <c r="CBO183" s="72"/>
      <c r="CBP183" s="72"/>
      <c r="CBQ183" s="72"/>
      <c r="CBR183" s="72" t="s">
        <v>84</v>
      </c>
      <c r="CBS183" s="72"/>
      <c r="CBT183" s="72"/>
      <c r="CBU183" s="72"/>
      <c r="CBV183" s="72" t="s">
        <v>84</v>
      </c>
      <c r="CBW183" s="72"/>
      <c r="CBX183" s="72"/>
      <c r="CBY183" s="72"/>
      <c r="CBZ183" s="72" t="s">
        <v>84</v>
      </c>
      <c r="CCA183" s="72"/>
      <c r="CCB183" s="72"/>
      <c r="CCC183" s="72"/>
      <c r="CCD183" s="72" t="s">
        <v>84</v>
      </c>
      <c r="CCE183" s="72"/>
      <c r="CCF183" s="72"/>
      <c r="CCG183" s="72"/>
      <c r="CCH183" s="72" t="s">
        <v>84</v>
      </c>
      <c r="CCI183" s="72"/>
      <c r="CCJ183" s="72"/>
      <c r="CCK183" s="72"/>
      <c r="CCL183" s="72" t="s">
        <v>84</v>
      </c>
      <c r="CCM183" s="72"/>
      <c r="CCN183" s="72"/>
      <c r="CCO183" s="72"/>
      <c r="CCP183" s="72" t="s">
        <v>84</v>
      </c>
      <c r="CCQ183" s="72"/>
      <c r="CCR183" s="72"/>
      <c r="CCS183" s="72"/>
      <c r="CCT183" s="72" t="s">
        <v>84</v>
      </c>
      <c r="CCU183" s="72"/>
      <c r="CCV183" s="72"/>
      <c r="CCW183" s="72"/>
      <c r="CCX183" s="72" t="s">
        <v>84</v>
      </c>
      <c r="CCY183" s="72"/>
      <c r="CCZ183" s="72"/>
      <c r="CDA183" s="72"/>
      <c r="CDB183" s="72" t="s">
        <v>84</v>
      </c>
      <c r="CDC183" s="72"/>
      <c r="CDD183" s="72"/>
      <c r="CDE183" s="72"/>
      <c r="CDF183" s="72" t="s">
        <v>84</v>
      </c>
      <c r="CDG183" s="72"/>
      <c r="CDH183" s="72"/>
      <c r="CDI183" s="72"/>
      <c r="CDJ183" s="72" t="s">
        <v>84</v>
      </c>
      <c r="CDK183" s="72"/>
      <c r="CDL183" s="72"/>
      <c r="CDM183" s="72"/>
      <c r="CDN183" s="72" t="s">
        <v>84</v>
      </c>
      <c r="CDO183" s="72"/>
      <c r="CDP183" s="72"/>
      <c r="CDQ183" s="72"/>
      <c r="CDR183" s="72" t="s">
        <v>84</v>
      </c>
      <c r="CDS183" s="72"/>
      <c r="CDT183" s="72"/>
      <c r="CDU183" s="72"/>
      <c r="CDV183" s="72" t="s">
        <v>84</v>
      </c>
      <c r="CDW183" s="72"/>
      <c r="CDX183" s="72"/>
      <c r="CDY183" s="72"/>
      <c r="CDZ183" s="72" t="s">
        <v>84</v>
      </c>
      <c r="CEA183" s="72"/>
      <c r="CEB183" s="72"/>
      <c r="CEC183" s="72"/>
      <c r="CED183" s="72" t="s">
        <v>84</v>
      </c>
      <c r="CEE183" s="72"/>
      <c r="CEF183" s="72"/>
      <c r="CEG183" s="72"/>
      <c r="CEH183" s="72" t="s">
        <v>84</v>
      </c>
      <c r="CEI183" s="72"/>
      <c r="CEJ183" s="72"/>
      <c r="CEK183" s="72"/>
      <c r="CEL183" s="72" t="s">
        <v>84</v>
      </c>
      <c r="CEM183" s="72"/>
      <c r="CEN183" s="72"/>
      <c r="CEO183" s="72"/>
      <c r="CEP183" s="72" t="s">
        <v>84</v>
      </c>
      <c r="CEQ183" s="72"/>
      <c r="CER183" s="72"/>
      <c r="CES183" s="72"/>
      <c r="CET183" s="72" t="s">
        <v>84</v>
      </c>
      <c r="CEU183" s="72"/>
      <c r="CEV183" s="72"/>
      <c r="CEW183" s="72"/>
      <c r="CEX183" s="72" t="s">
        <v>84</v>
      </c>
      <c r="CEY183" s="72"/>
      <c r="CEZ183" s="72"/>
      <c r="CFA183" s="72"/>
      <c r="CFB183" s="72" t="s">
        <v>84</v>
      </c>
      <c r="CFC183" s="72"/>
      <c r="CFD183" s="72"/>
      <c r="CFE183" s="72"/>
      <c r="CFF183" s="72" t="s">
        <v>84</v>
      </c>
      <c r="CFG183" s="72"/>
      <c r="CFH183" s="72"/>
      <c r="CFI183" s="72"/>
      <c r="CFJ183" s="72" t="s">
        <v>84</v>
      </c>
      <c r="CFK183" s="72"/>
      <c r="CFL183" s="72"/>
      <c r="CFM183" s="72"/>
      <c r="CFN183" s="72" t="s">
        <v>84</v>
      </c>
      <c r="CFO183" s="72"/>
      <c r="CFP183" s="72"/>
      <c r="CFQ183" s="72"/>
      <c r="CFR183" s="72" t="s">
        <v>84</v>
      </c>
      <c r="CFS183" s="72"/>
      <c r="CFT183" s="72"/>
      <c r="CFU183" s="72"/>
      <c r="CFV183" s="72" t="s">
        <v>84</v>
      </c>
      <c r="CFW183" s="72"/>
      <c r="CFX183" s="72"/>
      <c r="CFY183" s="72"/>
      <c r="CFZ183" s="72" t="s">
        <v>84</v>
      </c>
      <c r="CGA183" s="72"/>
      <c r="CGB183" s="72"/>
      <c r="CGC183" s="72"/>
      <c r="CGD183" s="72" t="s">
        <v>84</v>
      </c>
      <c r="CGE183" s="72"/>
      <c r="CGF183" s="72"/>
      <c r="CGG183" s="72"/>
      <c r="CGH183" s="72" t="s">
        <v>84</v>
      </c>
      <c r="CGI183" s="72"/>
      <c r="CGJ183" s="72"/>
      <c r="CGK183" s="72"/>
      <c r="CGL183" s="72" t="s">
        <v>84</v>
      </c>
      <c r="CGM183" s="72"/>
      <c r="CGN183" s="72"/>
      <c r="CGO183" s="72"/>
      <c r="CGP183" s="72" t="s">
        <v>84</v>
      </c>
      <c r="CGQ183" s="72"/>
      <c r="CGR183" s="72"/>
      <c r="CGS183" s="72"/>
      <c r="CGT183" s="72" t="s">
        <v>84</v>
      </c>
      <c r="CGU183" s="72"/>
      <c r="CGV183" s="72"/>
      <c r="CGW183" s="72"/>
      <c r="CGX183" s="72" t="s">
        <v>84</v>
      </c>
      <c r="CGY183" s="72"/>
      <c r="CGZ183" s="72"/>
      <c r="CHA183" s="72"/>
      <c r="CHB183" s="72" t="s">
        <v>84</v>
      </c>
      <c r="CHC183" s="72"/>
      <c r="CHD183" s="72"/>
      <c r="CHE183" s="72"/>
      <c r="CHF183" s="72" t="s">
        <v>84</v>
      </c>
      <c r="CHG183" s="72"/>
      <c r="CHH183" s="72"/>
      <c r="CHI183" s="72"/>
      <c r="CHJ183" s="72" t="s">
        <v>84</v>
      </c>
      <c r="CHK183" s="72"/>
      <c r="CHL183" s="72"/>
      <c r="CHM183" s="72"/>
      <c r="CHN183" s="72" t="s">
        <v>84</v>
      </c>
      <c r="CHO183" s="72"/>
      <c r="CHP183" s="72"/>
      <c r="CHQ183" s="72"/>
      <c r="CHR183" s="72" t="s">
        <v>84</v>
      </c>
      <c r="CHS183" s="72"/>
      <c r="CHT183" s="72"/>
      <c r="CHU183" s="72"/>
      <c r="CHV183" s="72" t="s">
        <v>84</v>
      </c>
      <c r="CHW183" s="72"/>
      <c r="CHX183" s="72"/>
      <c r="CHY183" s="72"/>
      <c r="CHZ183" s="72" t="s">
        <v>84</v>
      </c>
      <c r="CIA183" s="72"/>
      <c r="CIB183" s="72"/>
      <c r="CIC183" s="72"/>
      <c r="CID183" s="72" t="s">
        <v>84</v>
      </c>
      <c r="CIE183" s="72"/>
      <c r="CIF183" s="72"/>
      <c r="CIG183" s="72"/>
      <c r="CIH183" s="72" t="s">
        <v>84</v>
      </c>
      <c r="CII183" s="72"/>
      <c r="CIJ183" s="72"/>
      <c r="CIK183" s="72"/>
      <c r="CIL183" s="72" t="s">
        <v>84</v>
      </c>
      <c r="CIM183" s="72"/>
      <c r="CIN183" s="72"/>
      <c r="CIO183" s="72"/>
      <c r="CIP183" s="72" t="s">
        <v>84</v>
      </c>
      <c r="CIQ183" s="72"/>
      <c r="CIR183" s="72"/>
      <c r="CIS183" s="72"/>
      <c r="CIT183" s="72" t="s">
        <v>84</v>
      </c>
      <c r="CIU183" s="72"/>
      <c r="CIV183" s="72"/>
      <c r="CIW183" s="72"/>
      <c r="CIX183" s="72" t="s">
        <v>84</v>
      </c>
      <c r="CIY183" s="72"/>
      <c r="CIZ183" s="72"/>
      <c r="CJA183" s="72"/>
      <c r="CJB183" s="72" t="s">
        <v>84</v>
      </c>
      <c r="CJC183" s="72"/>
      <c r="CJD183" s="72"/>
      <c r="CJE183" s="72"/>
      <c r="CJF183" s="72" t="s">
        <v>84</v>
      </c>
      <c r="CJG183" s="72"/>
      <c r="CJH183" s="72"/>
      <c r="CJI183" s="72"/>
      <c r="CJJ183" s="72" t="s">
        <v>84</v>
      </c>
      <c r="CJK183" s="72"/>
      <c r="CJL183" s="72"/>
      <c r="CJM183" s="72"/>
      <c r="CJN183" s="72" t="s">
        <v>84</v>
      </c>
      <c r="CJO183" s="72"/>
      <c r="CJP183" s="72"/>
      <c r="CJQ183" s="72"/>
      <c r="CJR183" s="72" t="s">
        <v>84</v>
      </c>
      <c r="CJS183" s="72"/>
      <c r="CJT183" s="72"/>
      <c r="CJU183" s="72"/>
      <c r="CJV183" s="72" t="s">
        <v>84</v>
      </c>
      <c r="CJW183" s="72"/>
      <c r="CJX183" s="72"/>
      <c r="CJY183" s="72"/>
      <c r="CJZ183" s="72" t="s">
        <v>84</v>
      </c>
      <c r="CKA183" s="72"/>
      <c r="CKB183" s="72"/>
      <c r="CKC183" s="72"/>
      <c r="CKD183" s="72" t="s">
        <v>84</v>
      </c>
      <c r="CKE183" s="72"/>
      <c r="CKF183" s="72"/>
      <c r="CKG183" s="72"/>
      <c r="CKH183" s="72" t="s">
        <v>84</v>
      </c>
      <c r="CKI183" s="72"/>
      <c r="CKJ183" s="72"/>
      <c r="CKK183" s="72"/>
      <c r="CKL183" s="72" t="s">
        <v>84</v>
      </c>
      <c r="CKM183" s="72"/>
      <c r="CKN183" s="72"/>
      <c r="CKO183" s="72"/>
      <c r="CKP183" s="72" t="s">
        <v>84</v>
      </c>
      <c r="CKQ183" s="72"/>
      <c r="CKR183" s="72"/>
      <c r="CKS183" s="72"/>
      <c r="CKT183" s="72" t="s">
        <v>84</v>
      </c>
      <c r="CKU183" s="72"/>
      <c r="CKV183" s="72"/>
      <c r="CKW183" s="72"/>
      <c r="CKX183" s="72" t="s">
        <v>84</v>
      </c>
      <c r="CKY183" s="72"/>
      <c r="CKZ183" s="72"/>
      <c r="CLA183" s="72"/>
      <c r="CLB183" s="72" t="s">
        <v>84</v>
      </c>
      <c r="CLC183" s="72"/>
      <c r="CLD183" s="72"/>
      <c r="CLE183" s="72"/>
      <c r="CLF183" s="72" t="s">
        <v>84</v>
      </c>
      <c r="CLG183" s="72"/>
      <c r="CLH183" s="72"/>
      <c r="CLI183" s="72"/>
      <c r="CLJ183" s="72" t="s">
        <v>84</v>
      </c>
      <c r="CLK183" s="72"/>
      <c r="CLL183" s="72"/>
      <c r="CLM183" s="72"/>
      <c r="CLN183" s="72" t="s">
        <v>84</v>
      </c>
      <c r="CLO183" s="72"/>
      <c r="CLP183" s="72"/>
      <c r="CLQ183" s="72"/>
      <c r="CLR183" s="72" t="s">
        <v>84</v>
      </c>
      <c r="CLS183" s="72"/>
      <c r="CLT183" s="72"/>
      <c r="CLU183" s="72"/>
      <c r="CLV183" s="72" t="s">
        <v>84</v>
      </c>
      <c r="CLW183" s="72"/>
      <c r="CLX183" s="72"/>
      <c r="CLY183" s="72"/>
      <c r="CLZ183" s="72" t="s">
        <v>84</v>
      </c>
      <c r="CMA183" s="72"/>
      <c r="CMB183" s="72"/>
      <c r="CMC183" s="72"/>
      <c r="CMD183" s="72" t="s">
        <v>84</v>
      </c>
      <c r="CME183" s="72"/>
      <c r="CMF183" s="72"/>
      <c r="CMG183" s="72"/>
      <c r="CMH183" s="72" t="s">
        <v>84</v>
      </c>
      <c r="CMI183" s="72"/>
      <c r="CMJ183" s="72"/>
      <c r="CMK183" s="72"/>
      <c r="CML183" s="72" t="s">
        <v>84</v>
      </c>
      <c r="CMM183" s="72"/>
      <c r="CMN183" s="72"/>
      <c r="CMO183" s="72"/>
      <c r="CMP183" s="72" t="s">
        <v>84</v>
      </c>
      <c r="CMQ183" s="72"/>
      <c r="CMR183" s="72"/>
      <c r="CMS183" s="72"/>
      <c r="CMT183" s="72" t="s">
        <v>84</v>
      </c>
      <c r="CMU183" s="72"/>
      <c r="CMV183" s="72"/>
      <c r="CMW183" s="72"/>
      <c r="CMX183" s="72" t="s">
        <v>84</v>
      </c>
      <c r="CMY183" s="72"/>
      <c r="CMZ183" s="72"/>
      <c r="CNA183" s="72"/>
      <c r="CNB183" s="72" t="s">
        <v>84</v>
      </c>
      <c r="CNC183" s="72"/>
      <c r="CND183" s="72"/>
      <c r="CNE183" s="72"/>
      <c r="CNF183" s="72" t="s">
        <v>84</v>
      </c>
      <c r="CNG183" s="72"/>
      <c r="CNH183" s="72"/>
      <c r="CNI183" s="72"/>
      <c r="CNJ183" s="72" t="s">
        <v>84</v>
      </c>
      <c r="CNK183" s="72"/>
      <c r="CNL183" s="72"/>
      <c r="CNM183" s="72"/>
      <c r="CNN183" s="72" t="s">
        <v>84</v>
      </c>
      <c r="CNO183" s="72"/>
      <c r="CNP183" s="72"/>
      <c r="CNQ183" s="72"/>
      <c r="CNR183" s="72" t="s">
        <v>84</v>
      </c>
      <c r="CNS183" s="72"/>
      <c r="CNT183" s="72"/>
      <c r="CNU183" s="72"/>
      <c r="CNV183" s="72" t="s">
        <v>84</v>
      </c>
      <c r="CNW183" s="72"/>
      <c r="CNX183" s="72"/>
      <c r="CNY183" s="72"/>
      <c r="CNZ183" s="72" t="s">
        <v>84</v>
      </c>
      <c r="COA183" s="72"/>
      <c r="COB183" s="72"/>
      <c r="COC183" s="72"/>
      <c r="COD183" s="72" t="s">
        <v>84</v>
      </c>
      <c r="COE183" s="72"/>
      <c r="COF183" s="72"/>
      <c r="COG183" s="72"/>
      <c r="COH183" s="72" t="s">
        <v>84</v>
      </c>
      <c r="COI183" s="72"/>
      <c r="COJ183" s="72"/>
      <c r="COK183" s="72"/>
      <c r="COL183" s="72" t="s">
        <v>84</v>
      </c>
      <c r="COM183" s="72"/>
      <c r="CON183" s="72"/>
      <c r="COO183" s="72"/>
      <c r="COP183" s="72" t="s">
        <v>84</v>
      </c>
      <c r="COQ183" s="72"/>
      <c r="COR183" s="72"/>
      <c r="COS183" s="72"/>
      <c r="COT183" s="72" t="s">
        <v>84</v>
      </c>
      <c r="COU183" s="72"/>
      <c r="COV183" s="72"/>
      <c r="COW183" s="72"/>
      <c r="COX183" s="72" t="s">
        <v>84</v>
      </c>
      <c r="COY183" s="72"/>
      <c r="COZ183" s="72"/>
      <c r="CPA183" s="72"/>
      <c r="CPB183" s="72" t="s">
        <v>84</v>
      </c>
      <c r="CPC183" s="72"/>
      <c r="CPD183" s="72"/>
      <c r="CPE183" s="72"/>
      <c r="CPF183" s="72" t="s">
        <v>84</v>
      </c>
      <c r="CPG183" s="72"/>
      <c r="CPH183" s="72"/>
      <c r="CPI183" s="72"/>
      <c r="CPJ183" s="72" t="s">
        <v>84</v>
      </c>
      <c r="CPK183" s="72"/>
      <c r="CPL183" s="72"/>
      <c r="CPM183" s="72"/>
      <c r="CPN183" s="72" t="s">
        <v>84</v>
      </c>
      <c r="CPO183" s="72"/>
      <c r="CPP183" s="72"/>
      <c r="CPQ183" s="72"/>
      <c r="CPR183" s="72" t="s">
        <v>84</v>
      </c>
      <c r="CPS183" s="72"/>
      <c r="CPT183" s="72"/>
      <c r="CPU183" s="72"/>
      <c r="CPV183" s="72" t="s">
        <v>84</v>
      </c>
      <c r="CPW183" s="72"/>
      <c r="CPX183" s="72"/>
      <c r="CPY183" s="72"/>
      <c r="CPZ183" s="72" t="s">
        <v>84</v>
      </c>
      <c r="CQA183" s="72"/>
      <c r="CQB183" s="72"/>
      <c r="CQC183" s="72"/>
      <c r="CQD183" s="72" t="s">
        <v>84</v>
      </c>
      <c r="CQE183" s="72"/>
      <c r="CQF183" s="72"/>
      <c r="CQG183" s="72"/>
      <c r="CQH183" s="72" t="s">
        <v>84</v>
      </c>
      <c r="CQI183" s="72"/>
      <c r="CQJ183" s="72"/>
      <c r="CQK183" s="72"/>
      <c r="CQL183" s="72" t="s">
        <v>84</v>
      </c>
      <c r="CQM183" s="72"/>
      <c r="CQN183" s="72"/>
      <c r="CQO183" s="72"/>
      <c r="CQP183" s="72" t="s">
        <v>84</v>
      </c>
      <c r="CQQ183" s="72"/>
      <c r="CQR183" s="72"/>
      <c r="CQS183" s="72"/>
      <c r="CQT183" s="72" t="s">
        <v>84</v>
      </c>
      <c r="CQU183" s="72"/>
      <c r="CQV183" s="72"/>
      <c r="CQW183" s="72"/>
      <c r="CQX183" s="72" t="s">
        <v>84</v>
      </c>
      <c r="CQY183" s="72"/>
      <c r="CQZ183" s="72"/>
      <c r="CRA183" s="72"/>
      <c r="CRB183" s="72" t="s">
        <v>84</v>
      </c>
      <c r="CRC183" s="72"/>
      <c r="CRD183" s="72"/>
      <c r="CRE183" s="72"/>
      <c r="CRF183" s="72" t="s">
        <v>84</v>
      </c>
      <c r="CRG183" s="72"/>
      <c r="CRH183" s="72"/>
      <c r="CRI183" s="72"/>
      <c r="CRJ183" s="72" t="s">
        <v>84</v>
      </c>
      <c r="CRK183" s="72"/>
      <c r="CRL183" s="72"/>
      <c r="CRM183" s="72"/>
      <c r="CRN183" s="72" t="s">
        <v>84</v>
      </c>
      <c r="CRO183" s="72"/>
      <c r="CRP183" s="72"/>
      <c r="CRQ183" s="72"/>
      <c r="CRR183" s="72" t="s">
        <v>84</v>
      </c>
      <c r="CRS183" s="72"/>
      <c r="CRT183" s="72"/>
      <c r="CRU183" s="72"/>
      <c r="CRV183" s="72" t="s">
        <v>84</v>
      </c>
      <c r="CRW183" s="72"/>
      <c r="CRX183" s="72"/>
      <c r="CRY183" s="72"/>
      <c r="CRZ183" s="72" t="s">
        <v>84</v>
      </c>
      <c r="CSA183" s="72"/>
      <c r="CSB183" s="72"/>
      <c r="CSC183" s="72"/>
      <c r="CSD183" s="72" t="s">
        <v>84</v>
      </c>
      <c r="CSE183" s="72"/>
      <c r="CSF183" s="72"/>
      <c r="CSG183" s="72"/>
      <c r="CSH183" s="72" t="s">
        <v>84</v>
      </c>
      <c r="CSI183" s="72"/>
      <c r="CSJ183" s="72"/>
      <c r="CSK183" s="72"/>
      <c r="CSL183" s="72" t="s">
        <v>84</v>
      </c>
      <c r="CSM183" s="72"/>
      <c r="CSN183" s="72"/>
      <c r="CSO183" s="72"/>
      <c r="CSP183" s="72" t="s">
        <v>84</v>
      </c>
      <c r="CSQ183" s="72"/>
      <c r="CSR183" s="72"/>
      <c r="CSS183" s="72"/>
      <c r="CST183" s="72" t="s">
        <v>84</v>
      </c>
      <c r="CSU183" s="72"/>
      <c r="CSV183" s="72"/>
      <c r="CSW183" s="72"/>
      <c r="CSX183" s="72" t="s">
        <v>84</v>
      </c>
      <c r="CSY183" s="72"/>
      <c r="CSZ183" s="72"/>
      <c r="CTA183" s="72"/>
      <c r="CTB183" s="72" t="s">
        <v>84</v>
      </c>
      <c r="CTC183" s="72"/>
      <c r="CTD183" s="72"/>
      <c r="CTE183" s="72"/>
      <c r="CTF183" s="72" t="s">
        <v>84</v>
      </c>
      <c r="CTG183" s="72"/>
      <c r="CTH183" s="72"/>
      <c r="CTI183" s="72"/>
      <c r="CTJ183" s="72" t="s">
        <v>84</v>
      </c>
      <c r="CTK183" s="72"/>
      <c r="CTL183" s="72"/>
      <c r="CTM183" s="72"/>
      <c r="CTN183" s="72" t="s">
        <v>84</v>
      </c>
      <c r="CTO183" s="72"/>
      <c r="CTP183" s="72"/>
      <c r="CTQ183" s="72"/>
      <c r="CTR183" s="72" t="s">
        <v>84</v>
      </c>
      <c r="CTS183" s="72"/>
      <c r="CTT183" s="72"/>
      <c r="CTU183" s="72"/>
      <c r="CTV183" s="72" t="s">
        <v>84</v>
      </c>
      <c r="CTW183" s="72"/>
      <c r="CTX183" s="72"/>
      <c r="CTY183" s="72"/>
      <c r="CTZ183" s="72" t="s">
        <v>84</v>
      </c>
      <c r="CUA183" s="72"/>
      <c r="CUB183" s="72"/>
      <c r="CUC183" s="72"/>
      <c r="CUD183" s="72" t="s">
        <v>84</v>
      </c>
      <c r="CUE183" s="72"/>
      <c r="CUF183" s="72"/>
      <c r="CUG183" s="72"/>
      <c r="CUH183" s="72" t="s">
        <v>84</v>
      </c>
      <c r="CUI183" s="72"/>
      <c r="CUJ183" s="72"/>
      <c r="CUK183" s="72"/>
      <c r="CUL183" s="72" t="s">
        <v>84</v>
      </c>
      <c r="CUM183" s="72"/>
      <c r="CUN183" s="72"/>
      <c r="CUO183" s="72"/>
      <c r="CUP183" s="72" t="s">
        <v>84</v>
      </c>
      <c r="CUQ183" s="72"/>
      <c r="CUR183" s="72"/>
      <c r="CUS183" s="72"/>
      <c r="CUT183" s="72" t="s">
        <v>84</v>
      </c>
      <c r="CUU183" s="72"/>
      <c r="CUV183" s="72"/>
      <c r="CUW183" s="72"/>
      <c r="CUX183" s="72" t="s">
        <v>84</v>
      </c>
      <c r="CUY183" s="72"/>
      <c r="CUZ183" s="72"/>
      <c r="CVA183" s="72"/>
      <c r="CVB183" s="72" t="s">
        <v>84</v>
      </c>
      <c r="CVC183" s="72"/>
      <c r="CVD183" s="72"/>
      <c r="CVE183" s="72"/>
      <c r="CVF183" s="72" t="s">
        <v>84</v>
      </c>
      <c r="CVG183" s="72"/>
      <c r="CVH183" s="72"/>
      <c r="CVI183" s="72"/>
      <c r="CVJ183" s="72" t="s">
        <v>84</v>
      </c>
      <c r="CVK183" s="72"/>
      <c r="CVL183" s="72"/>
      <c r="CVM183" s="72"/>
      <c r="CVN183" s="72" t="s">
        <v>84</v>
      </c>
      <c r="CVO183" s="72"/>
      <c r="CVP183" s="72"/>
      <c r="CVQ183" s="72"/>
      <c r="CVR183" s="72" t="s">
        <v>84</v>
      </c>
      <c r="CVS183" s="72"/>
      <c r="CVT183" s="72"/>
      <c r="CVU183" s="72"/>
      <c r="CVV183" s="72" t="s">
        <v>84</v>
      </c>
      <c r="CVW183" s="72"/>
      <c r="CVX183" s="72"/>
      <c r="CVY183" s="72"/>
      <c r="CVZ183" s="72" t="s">
        <v>84</v>
      </c>
      <c r="CWA183" s="72"/>
      <c r="CWB183" s="72"/>
      <c r="CWC183" s="72"/>
      <c r="CWD183" s="72" t="s">
        <v>84</v>
      </c>
      <c r="CWE183" s="72"/>
      <c r="CWF183" s="72"/>
      <c r="CWG183" s="72"/>
      <c r="CWH183" s="72" t="s">
        <v>84</v>
      </c>
      <c r="CWI183" s="72"/>
      <c r="CWJ183" s="72"/>
      <c r="CWK183" s="72"/>
      <c r="CWL183" s="72" t="s">
        <v>84</v>
      </c>
      <c r="CWM183" s="72"/>
      <c r="CWN183" s="72"/>
      <c r="CWO183" s="72"/>
      <c r="CWP183" s="72" t="s">
        <v>84</v>
      </c>
      <c r="CWQ183" s="72"/>
      <c r="CWR183" s="72"/>
      <c r="CWS183" s="72"/>
      <c r="CWT183" s="72" t="s">
        <v>84</v>
      </c>
      <c r="CWU183" s="72"/>
      <c r="CWV183" s="72"/>
      <c r="CWW183" s="72"/>
      <c r="CWX183" s="72" t="s">
        <v>84</v>
      </c>
      <c r="CWY183" s="72"/>
      <c r="CWZ183" s="72"/>
      <c r="CXA183" s="72"/>
      <c r="CXB183" s="72" t="s">
        <v>84</v>
      </c>
      <c r="CXC183" s="72"/>
      <c r="CXD183" s="72"/>
      <c r="CXE183" s="72"/>
      <c r="CXF183" s="72" t="s">
        <v>84</v>
      </c>
      <c r="CXG183" s="72"/>
      <c r="CXH183" s="72"/>
      <c r="CXI183" s="72"/>
      <c r="CXJ183" s="72" t="s">
        <v>84</v>
      </c>
      <c r="CXK183" s="72"/>
      <c r="CXL183" s="72"/>
      <c r="CXM183" s="72"/>
      <c r="CXN183" s="72" t="s">
        <v>84</v>
      </c>
      <c r="CXO183" s="72"/>
      <c r="CXP183" s="72"/>
      <c r="CXQ183" s="72"/>
      <c r="CXR183" s="72" t="s">
        <v>84</v>
      </c>
      <c r="CXS183" s="72"/>
      <c r="CXT183" s="72"/>
      <c r="CXU183" s="72"/>
      <c r="CXV183" s="72" t="s">
        <v>84</v>
      </c>
      <c r="CXW183" s="72"/>
      <c r="CXX183" s="72"/>
      <c r="CXY183" s="72"/>
      <c r="CXZ183" s="72" t="s">
        <v>84</v>
      </c>
      <c r="CYA183" s="72"/>
      <c r="CYB183" s="72"/>
      <c r="CYC183" s="72"/>
      <c r="CYD183" s="72" t="s">
        <v>84</v>
      </c>
      <c r="CYE183" s="72"/>
      <c r="CYF183" s="72"/>
      <c r="CYG183" s="72"/>
      <c r="CYH183" s="72" t="s">
        <v>84</v>
      </c>
      <c r="CYI183" s="72"/>
      <c r="CYJ183" s="72"/>
      <c r="CYK183" s="72"/>
      <c r="CYL183" s="72" t="s">
        <v>84</v>
      </c>
      <c r="CYM183" s="72"/>
      <c r="CYN183" s="72"/>
      <c r="CYO183" s="72"/>
      <c r="CYP183" s="72" t="s">
        <v>84</v>
      </c>
      <c r="CYQ183" s="72"/>
      <c r="CYR183" s="72"/>
      <c r="CYS183" s="72"/>
      <c r="CYT183" s="72" t="s">
        <v>84</v>
      </c>
      <c r="CYU183" s="72"/>
      <c r="CYV183" s="72"/>
      <c r="CYW183" s="72"/>
      <c r="CYX183" s="72" t="s">
        <v>84</v>
      </c>
      <c r="CYY183" s="72"/>
      <c r="CYZ183" s="72"/>
      <c r="CZA183" s="72"/>
      <c r="CZB183" s="72" t="s">
        <v>84</v>
      </c>
      <c r="CZC183" s="72"/>
      <c r="CZD183" s="72"/>
      <c r="CZE183" s="72"/>
      <c r="CZF183" s="72" t="s">
        <v>84</v>
      </c>
      <c r="CZG183" s="72"/>
      <c r="CZH183" s="72"/>
      <c r="CZI183" s="72"/>
      <c r="CZJ183" s="72" t="s">
        <v>84</v>
      </c>
      <c r="CZK183" s="72"/>
      <c r="CZL183" s="72"/>
      <c r="CZM183" s="72"/>
      <c r="CZN183" s="72" t="s">
        <v>84</v>
      </c>
      <c r="CZO183" s="72"/>
      <c r="CZP183" s="72"/>
      <c r="CZQ183" s="72"/>
      <c r="CZR183" s="72" t="s">
        <v>84</v>
      </c>
      <c r="CZS183" s="72"/>
      <c r="CZT183" s="72"/>
      <c r="CZU183" s="72"/>
      <c r="CZV183" s="72" t="s">
        <v>84</v>
      </c>
      <c r="CZW183" s="72"/>
      <c r="CZX183" s="72"/>
      <c r="CZY183" s="72"/>
      <c r="CZZ183" s="72" t="s">
        <v>84</v>
      </c>
      <c r="DAA183" s="72"/>
      <c r="DAB183" s="72"/>
      <c r="DAC183" s="72"/>
      <c r="DAD183" s="72" t="s">
        <v>84</v>
      </c>
      <c r="DAE183" s="72"/>
      <c r="DAF183" s="72"/>
      <c r="DAG183" s="72"/>
      <c r="DAH183" s="72" t="s">
        <v>84</v>
      </c>
      <c r="DAI183" s="72"/>
      <c r="DAJ183" s="72"/>
      <c r="DAK183" s="72"/>
      <c r="DAL183" s="72" t="s">
        <v>84</v>
      </c>
      <c r="DAM183" s="72"/>
      <c r="DAN183" s="72"/>
      <c r="DAO183" s="72"/>
      <c r="DAP183" s="72" t="s">
        <v>84</v>
      </c>
      <c r="DAQ183" s="72"/>
      <c r="DAR183" s="72"/>
      <c r="DAS183" s="72"/>
      <c r="DAT183" s="72" t="s">
        <v>84</v>
      </c>
      <c r="DAU183" s="72"/>
      <c r="DAV183" s="72"/>
      <c r="DAW183" s="72"/>
      <c r="DAX183" s="72" t="s">
        <v>84</v>
      </c>
      <c r="DAY183" s="72"/>
      <c r="DAZ183" s="72"/>
      <c r="DBA183" s="72"/>
      <c r="DBB183" s="72" t="s">
        <v>84</v>
      </c>
      <c r="DBC183" s="72"/>
      <c r="DBD183" s="72"/>
      <c r="DBE183" s="72"/>
      <c r="DBF183" s="72" t="s">
        <v>84</v>
      </c>
      <c r="DBG183" s="72"/>
      <c r="DBH183" s="72"/>
      <c r="DBI183" s="72"/>
      <c r="DBJ183" s="72" t="s">
        <v>84</v>
      </c>
      <c r="DBK183" s="72"/>
      <c r="DBL183" s="72"/>
      <c r="DBM183" s="72"/>
      <c r="DBN183" s="72" t="s">
        <v>84</v>
      </c>
      <c r="DBO183" s="72"/>
      <c r="DBP183" s="72"/>
      <c r="DBQ183" s="72"/>
      <c r="DBR183" s="72" t="s">
        <v>84</v>
      </c>
      <c r="DBS183" s="72"/>
      <c r="DBT183" s="72"/>
      <c r="DBU183" s="72"/>
      <c r="DBV183" s="72" t="s">
        <v>84</v>
      </c>
      <c r="DBW183" s="72"/>
      <c r="DBX183" s="72"/>
      <c r="DBY183" s="72"/>
      <c r="DBZ183" s="72" t="s">
        <v>84</v>
      </c>
      <c r="DCA183" s="72"/>
      <c r="DCB183" s="72"/>
      <c r="DCC183" s="72"/>
      <c r="DCD183" s="72" t="s">
        <v>84</v>
      </c>
      <c r="DCE183" s="72"/>
      <c r="DCF183" s="72"/>
      <c r="DCG183" s="72"/>
      <c r="DCH183" s="72" t="s">
        <v>84</v>
      </c>
      <c r="DCI183" s="72"/>
      <c r="DCJ183" s="72"/>
      <c r="DCK183" s="72"/>
      <c r="DCL183" s="72" t="s">
        <v>84</v>
      </c>
      <c r="DCM183" s="72"/>
      <c r="DCN183" s="72"/>
      <c r="DCO183" s="72"/>
      <c r="DCP183" s="72" t="s">
        <v>84</v>
      </c>
      <c r="DCQ183" s="72"/>
      <c r="DCR183" s="72"/>
      <c r="DCS183" s="72"/>
      <c r="DCT183" s="72" t="s">
        <v>84</v>
      </c>
      <c r="DCU183" s="72"/>
      <c r="DCV183" s="72"/>
      <c r="DCW183" s="72"/>
      <c r="DCX183" s="72" t="s">
        <v>84</v>
      </c>
      <c r="DCY183" s="72"/>
      <c r="DCZ183" s="72"/>
      <c r="DDA183" s="72"/>
      <c r="DDB183" s="72" t="s">
        <v>84</v>
      </c>
      <c r="DDC183" s="72"/>
      <c r="DDD183" s="72"/>
      <c r="DDE183" s="72"/>
      <c r="DDF183" s="72" t="s">
        <v>84</v>
      </c>
      <c r="DDG183" s="72"/>
      <c r="DDH183" s="72"/>
      <c r="DDI183" s="72"/>
      <c r="DDJ183" s="72" t="s">
        <v>84</v>
      </c>
      <c r="DDK183" s="72"/>
      <c r="DDL183" s="72"/>
      <c r="DDM183" s="72"/>
      <c r="DDN183" s="72" t="s">
        <v>84</v>
      </c>
      <c r="DDO183" s="72"/>
      <c r="DDP183" s="72"/>
      <c r="DDQ183" s="72"/>
      <c r="DDR183" s="72" t="s">
        <v>84</v>
      </c>
      <c r="DDS183" s="72"/>
      <c r="DDT183" s="72"/>
      <c r="DDU183" s="72"/>
      <c r="DDV183" s="72" t="s">
        <v>84</v>
      </c>
      <c r="DDW183" s="72"/>
      <c r="DDX183" s="72"/>
      <c r="DDY183" s="72"/>
      <c r="DDZ183" s="72" t="s">
        <v>84</v>
      </c>
      <c r="DEA183" s="72"/>
      <c r="DEB183" s="72"/>
      <c r="DEC183" s="72"/>
      <c r="DED183" s="72" t="s">
        <v>84</v>
      </c>
      <c r="DEE183" s="72"/>
      <c r="DEF183" s="72"/>
      <c r="DEG183" s="72"/>
      <c r="DEH183" s="72" t="s">
        <v>84</v>
      </c>
      <c r="DEI183" s="72"/>
      <c r="DEJ183" s="72"/>
      <c r="DEK183" s="72"/>
      <c r="DEL183" s="72" t="s">
        <v>84</v>
      </c>
      <c r="DEM183" s="72"/>
      <c r="DEN183" s="72"/>
      <c r="DEO183" s="72"/>
      <c r="DEP183" s="72" t="s">
        <v>84</v>
      </c>
      <c r="DEQ183" s="72"/>
      <c r="DER183" s="72"/>
      <c r="DES183" s="72"/>
      <c r="DET183" s="72" t="s">
        <v>84</v>
      </c>
      <c r="DEU183" s="72"/>
      <c r="DEV183" s="72"/>
      <c r="DEW183" s="72"/>
      <c r="DEX183" s="72" t="s">
        <v>84</v>
      </c>
      <c r="DEY183" s="72"/>
      <c r="DEZ183" s="72"/>
      <c r="DFA183" s="72"/>
      <c r="DFB183" s="72" t="s">
        <v>84</v>
      </c>
      <c r="DFC183" s="72"/>
      <c r="DFD183" s="72"/>
      <c r="DFE183" s="72"/>
      <c r="DFF183" s="72" t="s">
        <v>84</v>
      </c>
      <c r="DFG183" s="72"/>
      <c r="DFH183" s="72"/>
      <c r="DFI183" s="72"/>
      <c r="DFJ183" s="72" t="s">
        <v>84</v>
      </c>
      <c r="DFK183" s="72"/>
      <c r="DFL183" s="72"/>
      <c r="DFM183" s="72"/>
      <c r="DFN183" s="72" t="s">
        <v>84</v>
      </c>
      <c r="DFO183" s="72"/>
      <c r="DFP183" s="72"/>
      <c r="DFQ183" s="72"/>
      <c r="DFR183" s="72" t="s">
        <v>84</v>
      </c>
      <c r="DFS183" s="72"/>
      <c r="DFT183" s="72"/>
      <c r="DFU183" s="72"/>
      <c r="DFV183" s="72" t="s">
        <v>84</v>
      </c>
      <c r="DFW183" s="72"/>
      <c r="DFX183" s="72"/>
      <c r="DFY183" s="72"/>
      <c r="DFZ183" s="72" t="s">
        <v>84</v>
      </c>
      <c r="DGA183" s="72"/>
      <c r="DGB183" s="72"/>
      <c r="DGC183" s="72"/>
      <c r="DGD183" s="72" t="s">
        <v>84</v>
      </c>
      <c r="DGE183" s="72"/>
      <c r="DGF183" s="72"/>
      <c r="DGG183" s="72"/>
      <c r="DGH183" s="72" t="s">
        <v>84</v>
      </c>
      <c r="DGI183" s="72"/>
      <c r="DGJ183" s="72"/>
      <c r="DGK183" s="72"/>
      <c r="DGL183" s="72" t="s">
        <v>84</v>
      </c>
      <c r="DGM183" s="72"/>
      <c r="DGN183" s="72"/>
      <c r="DGO183" s="72"/>
      <c r="DGP183" s="72" t="s">
        <v>84</v>
      </c>
      <c r="DGQ183" s="72"/>
      <c r="DGR183" s="72"/>
      <c r="DGS183" s="72"/>
      <c r="DGT183" s="72" t="s">
        <v>84</v>
      </c>
      <c r="DGU183" s="72"/>
      <c r="DGV183" s="72"/>
      <c r="DGW183" s="72"/>
      <c r="DGX183" s="72" t="s">
        <v>84</v>
      </c>
      <c r="DGY183" s="72"/>
      <c r="DGZ183" s="72"/>
      <c r="DHA183" s="72"/>
      <c r="DHB183" s="72" t="s">
        <v>84</v>
      </c>
      <c r="DHC183" s="72"/>
      <c r="DHD183" s="72"/>
      <c r="DHE183" s="72"/>
      <c r="DHF183" s="72" t="s">
        <v>84</v>
      </c>
      <c r="DHG183" s="72"/>
      <c r="DHH183" s="72"/>
      <c r="DHI183" s="72"/>
      <c r="DHJ183" s="72" t="s">
        <v>84</v>
      </c>
      <c r="DHK183" s="72"/>
      <c r="DHL183" s="72"/>
      <c r="DHM183" s="72"/>
      <c r="DHN183" s="72" t="s">
        <v>84</v>
      </c>
      <c r="DHO183" s="72"/>
      <c r="DHP183" s="72"/>
      <c r="DHQ183" s="72"/>
      <c r="DHR183" s="72" t="s">
        <v>84</v>
      </c>
      <c r="DHS183" s="72"/>
      <c r="DHT183" s="72"/>
      <c r="DHU183" s="72"/>
      <c r="DHV183" s="72" t="s">
        <v>84</v>
      </c>
      <c r="DHW183" s="72"/>
      <c r="DHX183" s="72"/>
      <c r="DHY183" s="72"/>
      <c r="DHZ183" s="72" t="s">
        <v>84</v>
      </c>
      <c r="DIA183" s="72"/>
      <c r="DIB183" s="72"/>
      <c r="DIC183" s="72"/>
      <c r="DID183" s="72" t="s">
        <v>84</v>
      </c>
      <c r="DIE183" s="72"/>
      <c r="DIF183" s="72"/>
      <c r="DIG183" s="72"/>
      <c r="DIH183" s="72" t="s">
        <v>84</v>
      </c>
      <c r="DII183" s="72"/>
      <c r="DIJ183" s="72"/>
      <c r="DIK183" s="72"/>
      <c r="DIL183" s="72" t="s">
        <v>84</v>
      </c>
      <c r="DIM183" s="72"/>
      <c r="DIN183" s="72"/>
      <c r="DIO183" s="72"/>
      <c r="DIP183" s="72" t="s">
        <v>84</v>
      </c>
      <c r="DIQ183" s="72"/>
      <c r="DIR183" s="72"/>
      <c r="DIS183" s="72"/>
      <c r="DIT183" s="72" t="s">
        <v>84</v>
      </c>
      <c r="DIU183" s="72"/>
      <c r="DIV183" s="72"/>
      <c r="DIW183" s="72"/>
      <c r="DIX183" s="72" t="s">
        <v>84</v>
      </c>
      <c r="DIY183" s="72"/>
      <c r="DIZ183" s="72"/>
      <c r="DJA183" s="72"/>
      <c r="DJB183" s="72" t="s">
        <v>84</v>
      </c>
      <c r="DJC183" s="72"/>
      <c r="DJD183" s="72"/>
      <c r="DJE183" s="72"/>
      <c r="DJF183" s="72" t="s">
        <v>84</v>
      </c>
      <c r="DJG183" s="72"/>
      <c r="DJH183" s="72"/>
      <c r="DJI183" s="72"/>
      <c r="DJJ183" s="72" t="s">
        <v>84</v>
      </c>
      <c r="DJK183" s="72"/>
      <c r="DJL183" s="72"/>
      <c r="DJM183" s="72"/>
      <c r="DJN183" s="72" t="s">
        <v>84</v>
      </c>
      <c r="DJO183" s="72"/>
      <c r="DJP183" s="72"/>
      <c r="DJQ183" s="72"/>
      <c r="DJR183" s="72" t="s">
        <v>84</v>
      </c>
      <c r="DJS183" s="72"/>
      <c r="DJT183" s="72"/>
      <c r="DJU183" s="72"/>
      <c r="DJV183" s="72" t="s">
        <v>84</v>
      </c>
      <c r="DJW183" s="72"/>
      <c r="DJX183" s="72"/>
      <c r="DJY183" s="72"/>
      <c r="DJZ183" s="72" t="s">
        <v>84</v>
      </c>
      <c r="DKA183" s="72"/>
      <c r="DKB183" s="72"/>
      <c r="DKC183" s="72"/>
      <c r="DKD183" s="72" t="s">
        <v>84</v>
      </c>
      <c r="DKE183" s="72"/>
      <c r="DKF183" s="72"/>
      <c r="DKG183" s="72"/>
      <c r="DKH183" s="72" t="s">
        <v>84</v>
      </c>
      <c r="DKI183" s="72"/>
      <c r="DKJ183" s="72"/>
      <c r="DKK183" s="72"/>
      <c r="DKL183" s="72" t="s">
        <v>84</v>
      </c>
      <c r="DKM183" s="72"/>
      <c r="DKN183" s="72"/>
      <c r="DKO183" s="72"/>
      <c r="DKP183" s="72" t="s">
        <v>84</v>
      </c>
      <c r="DKQ183" s="72"/>
      <c r="DKR183" s="72"/>
      <c r="DKS183" s="72"/>
      <c r="DKT183" s="72" t="s">
        <v>84</v>
      </c>
      <c r="DKU183" s="72"/>
      <c r="DKV183" s="72"/>
      <c r="DKW183" s="72"/>
      <c r="DKX183" s="72" t="s">
        <v>84</v>
      </c>
      <c r="DKY183" s="72"/>
      <c r="DKZ183" s="72"/>
      <c r="DLA183" s="72"/>
      <c r="DLB183" s="72" t="s">
        <v>84</v>
      </c>
      <c r="DLC183" s="72"/>
      <c r="DLD183" s="72"/>
      <c r="DLE183" s="72"/>
      <c r="DLF183" s="72" t="s">
        <v>84</v>
      </c>
      <c r="DLG183" s="72"/>
      <c r="DLH183" s="72"/>
      <c r="DLI183" s="72"/>
      <c r="DLJ183" s="72" t="s">
        <v>84</v>
      </c>
      <c r="DLK183" s="72"/>
      <c r="DLL183" s="72"/>
      <c r="DLM183" s="72"/>
      <c r="DLN183" s="72" t="s">
        <v>84</v>
      </c>
      <c r="DLO183" s="72"/>
      <c r="DLP183" s="72"/>
      <c r="DLQ183" s="72"/>
      <c r="DLR183" s="72" t="s">
        <v>84</v>
      </c>
      <c r="DLS183" s="72"/>
      <c r="DLT183" s="72"/>
      <c r="DLU183" s="72"/>
      <c r="DLV183" s="72" t="s">
        <v>84</v>
      </c>
      <c r="DLW183" s="72"/>
      <c r="DLX183" s="72"/>
      <c r="DLY183" s="72"/>
      <c r="DLZ183" s="72" t="s">
        <v>84</v>
      </c>
      <c r="DMA183" s="72"/>
      <c r="DMB183" s="72"/>
      <c r="DMC183" s="72"/>
      <c r="DMD183" s="72" t="s">
        <v>84</v>
      </c>
      <c r="DME183" s="72"/>
      <c r="DMF183" s="72"/>
      <c r="DMG183" s="72"/>
      <c r="DMH183" s="72" t="s">
        <v>84</v>
      </c>
      <c r="DMI183" s="72"/>
      <c r="DMJ183" s="72"/>
      <c r="DMK183" s="72"/>
      <c r="DML183" s="72" t="s">
        <v>84</v>
      </c>
      <c r="DMM183" s="72"/>
      <c r="DMN183" s="72"/>
      <c r="DMO183" s="72"/>
      <c r="DMP183" s="72" t="s">
        <v>84</v>
      </c>
      <c r="DMQ183" s="72"/>
      <c r="DMR183" s="72"/>
      <c r="DMS183" s="72"/>
      <c r="DMT183" s="72" t="s">
        <v>84</v>
      </c>
      <c r="DMU183" s="72"/>
      <c r="DMV183" s="72"/>
      <c r="DMW183" s="72"/>
      <c r="DMX183" s="72" t="s">
        <v>84</v>
      </c>
      <c r="DMY183" s="72"/>
      <c r="DMZ183" s="72"/>
      <c r="DNA183" s="72"/>
      <c r="DNB183" s="72" t="s">
        <v>84</v>
      </c>
      <c r="DNC183" s="72"/>
      <c r="DND183" s="72"/>
      <c r="DNE183" s="72"/>
      <c r="DNF183" s="72" t="s">
        <v>84</v>
      </c>
      <c r="DNG183" s="72"/>
      <c r="DNH183" s="72"/>
      <c r="DNI183" s="72"/>
      <c r="DNJ183" s="72" t="s">
        <v>84</v>
      </c>
      <c r="DNK183" s="72"/>
      <c r="DNL183" s="72"/>
      <c r="DNM183" s="72"/>
      <c r="DNN183" s="72" t="s">
        <v>84</v>
      </c>
      <c r="DNO183" s="72"/>
      <c r="DNP183" s="72"/>
      <c r="DNQ183" s="72"/>
      <c r="DNR183" s="72" t="s">
        <v>84</v>
      </c>
      <c r="DNS183" s="72"/>
      <c r="DNT183" s="72"/>
      <c r="DNU183" s="72"/>
      <c r="DNV183" s="72" t="s">
        <v>84</v>
      </c>
      <c r="DNW183" s="72"/>
      <c r="DNX183" s="72"/>
      <c r="DNY183" s="72"/>
      <c r="DNZ183" s="72" t="s">
        <v>84</v>
      </c>
      <c r="DOA183" s="72"/>
      <c r="DOB183" s="72"/>
      <c r="DOC183" s="72"/>
      <c r="DOD183" s="72" t="s">
        <v>84</v>
      </c>
      <c r="DOE183" s="72"/>
      <c r="DOF183" s="72"/>
      <c r="DOG183" s="72"/>
      <c r="DOH183" s="72" t="s">
        <v>84</v>
      </c>
      <c r="DOI183" s="72"/>
      <c r="DOJ183" s="72"/>
      <c r="DOK183" s="72"/>
      <c r="DOL183" s="72" t="s">
        <v>84</v>
      </c>
      <c r="DOM183" s="72"/>
      <c r="DON183" s="72"/>
      <c r="DOO183" s="72"/>
      <c r="DOP183" s="72" t="s">
        <v>84</v>
      </c>
      <c r="DOQ183" s="72"/>
      <c r="DOR183" s="72"/>
      <c r="DOS183" s="72"/>
      <c r="DOT183" s="72" t="s">
        <v>84</v>
      </c>
      <c r="DOU183" s="72"/>
      <c r="DOV183" s="72"/>
      <c r="DOW183" s="72"/>
      <c r="DOX183" s="72" t="s">
        <v>84</v>
      </c>
      <c r="DOY183" s="72"/>
      <c r="DOZ183" s="72"/>
      <c r="DPA183" s="72"/>
      <c r="DPB183" s="72" t="s">
        <v>84</v>
      </c>
      <c r="DPC183" s="72"/>
      <c r="DPD183" s="72"/>
      <c r="DPE183" s="72"/>
      <c r="DPF183" s="72" t="s">
        <v>84</v>
      </c>
      <c r="DPG183" s="72"/>
      <c r="DPH183" s="72"/>
      <c r="DPI183" s="72"/>
      <c r="DPJ183" s="72" t="s">
        <v>84</v>
      </c>
      <c r="DPK183" s="72"/>
      <c r="DPL183" s="72"/>
      <c r="DPM183" s="72"/>
      <c r="DPN183" s="72" t="s">
        <v>84</v>
      </c>
      <c r="DPO183" s="72"/>
      <c r="DPP183" s="72"/>
      <c r="DPQ183" s="72"/>
      <c r="DPR183" s="72" t="s">
        <v>84</v>
      </c>
      <c r="DPS183" s="72"/>
      <c r="DPT183" s="72"/>
      <c r="DPU183" s="72"/>
      <c r="DPV183" s="72" t="s">
        <v>84</v>
      </c>
      <c r="DPW183" s="72"/>
      <c r="DPX183" s="72"/>
      <c r="DPY183" s="72"/>
      <c r="DPZ183" s="72" t="s">
        <v>84</v>
      </c>
      <c r="DQA183" s="72"/>
      <c r="DQB183" s="72"/>
      <c r="DQC183" s="72"/>
      <c r="DQD183" s="72" t="s">
        <v>84</v>
      </c>
      <c r="DQE183" s="72"/>
      <c r="DQF183" s="72"/>
      <c r="DQG183" s="72"/>
      <c r="DQH183" s="72" t="s">
        <v>84</v>
      </c>
      <c r="DQI183" s="72"/>
      <c r="DQJ183" s="72"/>
      <c r="DQK183" s="72"/>
      <c r="DQL183" s="72" t="s">
        <v>84</v>
      </c>
      <c r="DQM183" s="72"/>
      <c r="DQN183" s="72"/>
      <c r="DQO183" s="72"/>
      <c r="DQP183" s="72" t="s">
        <v>84</v>
      </c>
      <c r="DQQ183" s="72"/>
      <c r="DQR183" s="72"/>
      <c r="DQS183" s="72"/>
      <c r="DQT183" s="72" t="s">
        <v>84</v>
      </c>
      <c r="DQU183" s="72"/>
      <c r="DQV183" s="72"/>
      <c r="DQW183" s="72"/>
      <c r="DQX183" s="72" t="s">
        <v>84</v>
      </c>
      <c r="DQY183" s="72"/>
      <c r="DQZ183" s="72"/>
      <c r="DRA183" s="72"/>
      <c r="DRB183" s="72" t="s">
        <v>84</v>
      </c>
      <c r="DRC183" s="72"/>
      <c r="DRD183" s="72"/>
      <c r="DRE183" s="72"/>
      <c r="DRF183" s="72" t="s">
        <v>84</v>
      </c>
      <c r="DRG183" s="72"/>
      <c r="DRH183" s="72"/>
      <c r="DRI183" s="72"/>
      <c r="DRJ183" s="72" t="s">
        <v>84</v>
      </c>
      <c r="DRK183" s="72"/>
      <c r="DRL183" s="72"/>
      <c r="DRM183" s="72"/>
      <c r="DRN183" s="72" t="s">
        <v>84</v>
      </c>
      <c r="DRO183" s="72"/>
      <c r="DRP183" s="72"/>
      <c r="DRQ183" s="72"/>
      <c r="DRR183" s="72" t="s">
        <v>84</v>
      </c>
      <c r="DRS183" s="72"/>
      <c r="DRT183" s="72"/>
      <c r="DRU183" s="72"/>
      <c r="DRV183" s="72" t="s">
        <v>84</v>
      </c>
      <c r="DRW183" s="72"/>
      <c r="DRX183" s="72"/>
      <c r="DRY183" s="72"/>
      <c r="DRZ183" s="72" t="s">
        <v>84</v>
      </c>
      <c r="DSA183" s="72"/>
      <c r="DSB183" s="72"/>
      <c r="DSC183" s="72"/>
      <c r="DSD183" s="72" t="s">
        <v>84</v>
      </c>
      <c r="DSE183" s="72"/>
      <c r="DSF183" s="72"/>
      <c r="DSG183" s="72"/>
      <c r="DSH183" s="72" t="s">
        <v>84</v>
      </c>
      <c r="DSI183" s="72"/>
      <c r="DSJ183" s="72"/>
      <c r="DSK183" s="72"/>
      <c r="DSL183" s="72" t="s">
        <v>84</v>
      </c>
      <c r="DSM183" s="72"/>
      <c r="DSN183" s="72"/>
      <c r="DSO183" s="72"/>
      <c r="DSP183" s="72" t="s">
        <v>84</v>
      </c>
      <c r="DSQ183" s="72"/>
      <c r="DSR183" s="72"/>
      <c r="DSS183" s="72"/>
      <c r="DST183" s="72" t="s">
        <v>84</v>
      </c>
      <c r="DSU183" s="72"/>
      <c r="DSV183" s="72"/>
      <c r="DSW183" s="72"/>
      <c r="DSX183" s="72" t="s">
        <v>84</v>
      </c>
      <c r="DSY183" s="72"/>
      <c r="DSZ183" s="72"/>
      <c r="DTA183" s="72"/>
      <c r="DTB183" s="72" t="s">
        <v>84</v>
      </c>
      <c r="DTC183" s="72"/>
      <c r="DTD183" s="72"/>
      <c r="DTE183" s="72"/>
      <c r="DTF183" s="72" t="s">
        <v>84</v>
      </c>
      <c r="DTG183" s="72"/>
      <c r="DTH183" s="72"/>
      <c r="DTI183" s="72"/>
      <c r="DTJ183" s="72" t="s">
        <v>84</v>
      </c>
      <c r="DTK183" s="72"/>
      <c r="DTL183" s="72"/>
      <c r="DTM183" s="72"/>
      <c r="DTN183" s="72" t="s">
        <v>84</v>
      </c>
      <c r="DTO183" s="72"/>
      <c r="DTP183" s="72"/>
      <c r="DTQ183" s="72"/>
      <c r="DTR183" s="72" t="s">
        <v>84</v>
      </c>
      <c r="DTS183" s="72"/>
      <c r="DTT183" s="72"/>
      <c r="DTU183" s="72"/>
      <c r="DTV183" s="72" t="s">
        <v>84</v>
      </c>
      <c r="DTW183" s="72"/>
      <c r="DTX183" s="72"/>
      <c r="DTY183" s="72"/>
      <c r="DTZ183" s="72" t="s">
        <v>84</v>
      </c>
      <c r="DUA183" s="72"/>
      <c r="DUB183" s="72"/>
      <c r="DUC183" s="72"/>
      <c r="DUD183" s="72" t="s">
        <v>84</v>
      </c>
      <c r="DUE183" s="72"/>
      <c r="DUF183" s="72"/>
      <c r="DUG183" s="72"/>
      <c r="DUH183" s="72" t="s">
        <v>84</v>
      </c>
      <c r="DUI183" s="72"/>
      <c r="DUJ183" s="72"/>
      <c r="DUK183" s="72"/>
      <c r="DUL183" s="72" t="s">
        <v>84</v>
      </c>
      <c r="DUM183" s="72"/>
      <c r="DUN183" s="72"/>
      <c r="DUO183" s="72"/>
      <c r="DUP183" s="72" t="s">
        <v>84</v>
      </c>
      <c r="DUQ183" s="72"/>
      <c r="DUR183" s="72"/>
      <c r="DUS183" s="72"/>
      <c r="DUT183" s="72" t="s">
        <v>84</v>
      </c>
      <c r="DUU183" s="72"/>
      <c r="DUV183" s="72"/>
      <c r="DUW183" s="72"/>
      <c r="DUX183" s="72" t="s">
        <v>84</v>
      </c>
      <c r="DUY183" s="72"/>
      <c r="DUZ183" s="72"/>
      <c r="DVA183" s="72"/>
      <c r="DVB183" s="72" t="s">
        <v>84</v>
      </c>
      <c r="DVC183" s="72"/>
      <c r="DVD183" s="72"/>
      <c r="DVE183" s="72"/>
      <c r="DVF183" s="72" t="s">
        <v>84</v>
      </c>
      <c r="DVG183" s="72"/>
      <c r="DVH183" s="72"/>
      <c r="DVI183" s="72"/>
      <c r="DVJ183" s="72" t="s">
        <v>84</v>
      </c>
      <c r="DVK183" s="72"/>
      <c r="DVL183" s="72"/>
      <c r="DVM183" s="72"/>
      <c r="DVN183" s="72" t="s">
        <v>84</v>
      </c>
      <c r="DVO183" s="72"/>
      <c r="DVP183" s="72"/>
      <c r="DVQ183" s="72"/>
      <c r="DVR183" s="72" t="s">
        <v>84</v>
      </c>
      <c r="DVS183" s="72"/>
      <c r="DVT183" s="72"/>
      <c r="DVU183" s="72"/>
      <c r="DVV183" s="72" t="s">
        <v>84</v>
      </c>
      <c r="DVW183" s="72"/>
      <c r="DVX183" s="72"/>
      <c r="DVY183" s="72"/>
      <c r="DVZ183" s="72" t="s">
        <v>84</v>
      </c>
      <c r="DWA183" s="72"/>
      <c r="DWB183" s="72"/>
      <c r="DWC183" s="72"/>
      <c r="DWD183" s="72" t="s">
        <v>84</v>
      </c>
      <c r="DWE183" s="72"/>
      <c r="DWF183" s="72"/>
      <c r="DWG183" s="72"/>
      <c r="DWH183" s="72" t="s">
        <v>84</v>
      </c>
      <c r="DWI183" s="72"/>
      <c r="DWJ183" s="72"/>
      <c r="DWK183" s="72"/>
      <c r="DWL183" s="72" t="s">
        <v>84</v>
      </c>
      <c r="DWM183" s="72"/>
      <c r="DWN183" s="72"/>
      <c r="DWO183" s="72"/>
      <c r="DWP183" s="72" t="s">
        <v>84</v>
      </c>
      <c r="DWQ183" s="72"/>
      <c r="DWR183" s="72"/>
      <c r="DWS183" s="72"/>
      <c r="DWT183" s="72" t="s">
        <v>84</v>
      </c>
      <c r="DWU183" s="72"/>
      <c r="DWV183" s="72"/>
      <c r="DWW183" s="72"/>
      <c r="DWX183" s="72" t="s">
        <v>84</v>
      </c>
      <c r="DWY183" s="72"/>
      <c r="DWZ183" s="72"/>
      <c r="DXA183" s="72"/>
      <c r="DXB183" s="72" t="s">
        <v>84</v>
      </c>
      <c r="DXC183" s="72"/>
      <c r="DXD183" s="72"/>
      <c r="DXE183" s="72"/>
      <c r="DXF183" s="72" t="s">
        <v>84</v>
      </c>
      <c r="DXG183" s="72"/>
      <c r="DXH183" s="72"/>
      <c r="DXI183" s="72"/>
      <c r="DXJ183" s="72" t="s">
        <v>84</v>
      </c>
      <c r="DXK183" s="72"/>
      <c r="DXL183" s="72"/>
      <c r="DXM183" s="72"/>
      <c r="DXN183" s="72" t="s">
        <v>84</v>
      </c>
      <c r="DXO183" s="72"/>
      <c r="DXP183" s="72"/>
      <c r="DXQ183" s="72"/>
      <c r="DXR183" s="72" t="s">
        <v>84</v>
      </c>
      <c r="DXS183" s="72"/>
      <c r="DXT183" s="72"/>
      <c r="DXU183" s="72"/>
      <c r="DXV183" s="72" t="s">
        <v>84</v>
      </c>
      <c r="DXW183" s="72"/>
      <c r="DXX183" s="72"/>
      <c r="DXY183" s="72"/>
      <c r="DXZ183" s="72" t="s">
        <v>84</v>
      </c>
      <c r="DYA183" s="72"/>
      <c r="DYB183" s="72"/>
      <c r="DYC183" s="72"/>
      <c r="DYD183" s="72" t="s">
        <v>84</v>
      </c>
      <c r="DYE183" s="72"/>
      <c r="DYF183" s="72"/>
      <c r="DYG183" s="72"/>
      <c r="DYH183" s="72" t="s">
        <v>84</v>
      </c>
      <c r="DYI183" s="72"/>
      <c r="DYJ183" s="72"/>
      <c r="DYK183" s="72"/>
      <c r="DYL183" s="72" t="s">
        <v>84</v>
      </c>
      <c r="DYM183" s="72"/>
      <c r="DYN183" s="72"/>
      <c r="DYO183" s="72"/>
      <c r="DYP183" s="72" t="s">
        <v>84</v>
      </c>
      <c r="DYQ183" s="72"/>
      <c r="DYR183" s="72"/>
      <c r="DYS183" s="72"/>
      <c r="DYT183" s="72" t="s">
        <v>84</v>
      </c>
      <c r="DYU183" s="72"/>
      <c r="DYV183" s="72"/>
      <c r="DYW183" s="72"/>
      <c r="DYX183" s="72" t="s">
        <v>84</v>
      </c>
      <c r="DYY183" s="72"/>
      <c r="DYZ183" s="72"/>
      <c r="DZA183" s="72"/>
      <c r="DZB183" s="72" t="s">
        <v>84</v>
      </c>
      <c r="DZC183" s="72"/>
      <c r="DZD183" s="72"/>
      <c r="DZE183" s="72"/>
      <c r="DZF183" s="72" t="s">
        <v>84</v>
      </c>
      <c r="DZG183" s="72"/>
      <c r="DZH183" s="72"/>
      <c r="DZI183" s="72"/>
      <c r="DZJ183" s="72" t="s">
        <v>84</v>
      </c>
      <c r="DZK183" s="72"/>
      <c r="DZL183" s="72"/>
      <c r="DZM183" s="72"/>
      <c r="DZN183" s="72" t="s">
        <v>84</v>
      </c>
      <c r="DZO183" s="72"/>
      <c r="DZP183" s="72"/>
      <c r="DZQ183" s="72"/>
      <c r="DZR183" s="72" t="s">
        <v>84</v>
      </c>
      <c r="DZS183" s="72"/>
      <c r="DZT183" s="72"/>
      <c r="DZU183" s="72"/>
      <c r="DZV183" s="72" t="s">
        <v>84</v>
      </c>
      <c r="DZW183" s="72"/>
      <c r="DZX183" s="72"/>
      <c r="DZY183" s="72"/>
      <c r="DZZ183" s="72" t="s">
        <v>84</v>
      </c>
      <c r="EAA183" s="72"/>
      <c r="EAB183" s="72"/>
      <c r="EAC183" s="72"/>
      <c r="EAD183" s="72" t="s">
        <v>84</v>
      </c>
      <c r="EAE183" s="72"/>
      <c r="EAF183" s="72"/>
      <c r="EAG183" s="72"/>
      <c r="EAH183" s="72" t="s">
        <v>84</v>
      </c>
      <c r="EAI183" s="72"/>
      <c r="EAJ183" s="72"/>
      <c r="EAK183" s="72"/>
      <c r="EAL183" s="72" t="s">
        <v>84</v>
      </c>
      <c r="EAM183" s="72"/>
      <c r="EAN183" s="72"/>
      <c r="EAO183" s="72"/>
      <c r="EAP183" s="72" t="s">
        <v>84</v>
      </c>
      <c r="EAQ183" s="72"/>
      <c r="EAR183" s="72"/>
      <c r="EAS183" s="72"/>
      <c r="EAT183" s="72" t="s">
        <v>84</v>
      </c>
      <c r="EAU183" s="72"/>
      <c r="EAV183" s="72"/>
      <c r="EAW183" s="72"/>
      <c r="EAX183" s="72" t="s">
        <v>84</v>
      </c>
      <c r="EAY183" s="72"/>
      <c r="EAZ183" s="72"/>
      <c r="EBA183" s="72"/>
      <c r="EBB183" s="72" t="s">
        <v>84</v>
      </c>
      <c r="EBC183" s="72"/>
      <c r="EBD183" s="72"/>
      <c r="EBE183" s="72"/>
      <c r="EBF183" s="72" t="s">
        <v>84</v>
      </c>
      <c r="EBG183" s="72"/>
      <c r="EBH183" s="72"/>
      <c r="EBI183" s="72"/>
      <c r="EBJ183" s="72" t="s">
        <v>84</v>
      </c>
      <c r="EBK183" s="72"/>
      <c r="EBL183" s="72"/>
      <c r="EBM183" s="72"/>
      <c r="EBN183" s="72" t="s">
        <v>84</v>
      </c>
      <c r="EBO183" s="72"/>
      <c r="EBP183" s="72"/>
      <c r="EBQ183" s="72"/>
      <c r="EBR183" s="72" t="s">
        <v>84</v>
      </c>
      <c r="EBS183" s="72"/>
      <c r="EBT183" s="72"/>
      <c r="EBU183" s="72"/>
      <c r="EBV183" s="72" t="s">
        <v>84</v>
      </c>
      <c r="EBW183" s="72"/>
      <c r="EBX183" s="72"/>
      <c r="EBY183" s="72"/>
      <c r="EBZ183" s="72" t="s">
        <v>84</v>
      </c>
      <c r="ECA183" s="72"/>
      <c r="ECB183" s="72"/>
      <c r="ECC183" s="72"/>
      <c r="ECD183" s="72" t="s">
        <v>84</v>
      </c>
      <c r="ECE183" s="72"/>
      <c r="ECF183" s="72"/>
      <c r="ECG183" s="72"/>
      <c r="ECH183" s="72" t="s">
        <v>84</v>
      </c>
      <c r="ECI183" s="72"/>
      <c r="ECJ183" s="72"/>
      <c r="ECK183" s="72"/>
      <c r="ECL183" s="72" t="s">
        <v>84</v>
      </c>
      <c r="ECM183" s="72"/>
      <c r="ECN183" s="72"/>
      <c r="ECO183" s="72"/>
      <c r="ECP183" s="72" t="s">
        <v>84</v>
      </c>
      <c r="ECQ183" s="72"/>
      <c r="ECR183" s="72"/>
      <c r="ECS183" s="72"/>
      <c r="ECT183" s="72" t="s">
        <v>84</v>
      </c>
      <c r="ECU183" s="72"/>
      <c r="ECV183" s="72"/>
      <c r="ECW183" s="72"/>
      <c r="ECX183" s="72" t="s">
        <v>84</v>
      </c>
      <c r="ECY183" s="72"/>
      <c r="ECZ183" s="72"/>
      <c r="EDA183" s="72"/>
      <c r="EDB183" s="72" t="s">
        <v>84</v>
      </c>
      <c r="EDC183" s="72"/>
      <c r="EDD183" s="72"/>
      <c r="EDE183" s="72"/>
      <c r="EDF183" s="72" t="s">
        <v>84</v>
      </c>
      <c r="EDG183" s="72"/>
      <c r="EDH183" s="72"/>
      <c r="EDI183" s="72"/>
      <c r="EDJ183" s="72" t="s">
        <v>84</v>
      </c>
      <c r="EDK183" s="72"/>
      <c r="EDL183" s="72"/>
      <c r="EDM183" s="72"/>
      <c r="EDN183" s="72" t="s">
        <v>84</v>
      </c>
      <c r="EDO183" s="72"/>
      <c r="EDP183" s="72"/>
      <c r="EDQ183" s="72"/>
      <c r="EDR183" s="72" t="s">
        <v>84</v>
      </c>
      <c r="EDS183" s="72"/>
      <c r="EDT183" s="72"/>
      <c r="EDU183" s="72"/>
      <c r="EDV183" s="72" t="s">
        <v>84</v>
      </c>
      <c r="EDW183" s="72"/>
      <c r="EDX183" s="72"/>
      <c r="EDY183" s="72"/>
      <c r="EDZ183" s="72" t="s">
        <v>84</v>
      </c>
      <c r="EEA183" s="72"/>
      <c r="EEB183" s="72"/>
      <c r="EEC183" s="72"/>
      <c r="EED183" s="72" t="s">
        <v>84</v>
      </c>
      <c r="EEE183" s="72"/>
      <c r="EEF183" s="72"/>
      <c r="EEG183" s="72"/>
      <c r="EEH183" s="72" t="s">
        <v>84</v>
      </c>
      <c r="EEI183" s="72"/>
      <c r="EEJ183" s="72"/>
      <c r="EEK183" s="72"/>
      <c r="EEL183" s="72" t="s">
        <v>84</v>
      </c>
      <c r="EEM183" s="72"/>
      <c r="EEN183" s="72"/>
      <c r="EEO183" s="72"/>
      <c r="EEP183" s="72" t="s">
        <v>84</v>
      </c>
      <c r="EEQ183" s="72"/>
      <c r="EER183" s="72"/>
      <c r="EES183" s="72"/>
      <c r="EET183" s="72" t="s">
        <v>84</v>
      </c>
      <c r="EEU183" s="72"/>
      <c r="EEV183" s="72"/>
      <c r="EEW183" s="72"/>
      <c r="EEX183" s="72" t="s">
        <v>84</v>
      </c>
      <c r="EEY183" s="72"/>
      <c r="EEZ183" s="72"/>
      <c r="EFA183" s="72"/>
      <c r="EFB183" s="72" t="s">
        <v>84</v>
      </c>
      <c r="EFC183" s="72"/>
      <c r="EFD183" s="72"/>
      <c r="EFE183" s="72"/>
      <c r="EFF183" s="72" t="s">
        <v>84</v>
      </c>
      <c r="EFG183" s="72"/>
      <c r="EFH183" s="72"/>
      <c r="EFI183" s="72"/>
      <c r="EFJ183" s="72" t="s">
        <v>84</v>
      </c>
      <c r="EFK183" s="72"/>
      <c r="EFL183" s="72"/>
      <c r="EFM183" s="72"/>
      <c r="EFN183" s="72" t="s">
        <v>84</v>
      </c>
      <c r="EFO183" s="72"/>
      <c r="EFP183" s="72"/>
      <c r="EFQ183" s="72"/>
      <c r="EFR183" s="72" t="s">
        <v>84</v>
      </c>
      <c r="EFS183" s="72"/>
      <c r="EFT183" s="72"/>
      <c r="EFU183" s="72"/>
      <c r="EFV183" s="72" t="s">
        <v>84</v>
      </c>
      <c r="EFW183" s="72"/>
      <c r="EFX183" s="72"/>
      <c r="EFY183" s="72"/>
      <c r="EFZ183" s="72" t="s">
        <v>84</v>
      </c>
      <c r="EGA183" s="72"/>
      <c r="EGB183" s="72"/>
      <c r="EGC183" s="72"/>
      <c r="EGD183" s="72" t="s">
        <v>84</v>
      </c>
      <c r="EGE183" s="72"/>
      <c r="EGF183" s="72"/>
      <c r="EGG183" s="72"/>
      <c r="EGH183" s="72" t="s">
        <v>84</v>
      </c>
      <c r="EGI183" s="72"/>
      <c r="EGJ183" s="72"/>
      <c r="EGK183" s="72"/>
      <c r="EGL183" s="72" t="s">
        <v>84</v>
      </c>
      <c r="EGM183" s="72"/>
      <c r="EGN183" s="72"/>
      <c r="EGO183" s="72"/>
      <c r="EGP183" s="72" t="s">
        <v>84</v>
      </c>
      <c r="EGQ183" s="72"/>
      <c r="EGR183" s="72"/>
      <c r="EGS183" s="72"/>
      <c r="EGT183" s="72" t="s">
        <v>84</v>
      </c>
      <c r="EGU183" s="72"/>
      <c r="EGV183" s="72"/>
      <c r="EGW183" s="72"/>
      <c r="EGX183" s="72" t="s">
        <v>84</v>
      </c>
      <c r="EGY183" s="72"/>
      <c r="EGZ183" s="72"/>
      <c r="EHA183" s="72"/>
      <c r="EHB183" s="72" t="s">
        <v>84</v>
      </c>
      <c r="EHC183" s="72"/>
      <c r="EHD183" s="72"/>
      <c r="EHE183" s="72"/>
      <c r="EHF183" s="72" t="s">
        <v>84</v>
      </c>
      <c r="EHG183" s="72"/>
      <c r="EHH183" s="72"/>
      <c r="EHI183" s="72"/>
      <c r="EHJ183" s="72" t="s">
        <v>84</v>
      </c>
      <c r="EHK183" s="72"/>
      <c r="EHL183" s="72"/>
      <c r="EHM183" s="72"/>
      <c r="EHN183" s="72" t="s">
        <v>84</v>
      </c>
      <c r="EHO183" s="72"/>
      <c r="EHP183" s="72"/>
      <c r="EHQ183" s="72"/>
      <c r="EHR183" s="72" t="s">
        <v>84</v>
      </c>
      <c r="EHS183" s="72"/>
      <c r="EHT183" s="72"/>
      <c r="EHU183" s="72"/>
      <c r="EHV183" s="72" t="s">
        <v>84</v>
      </c>
      <c r="EHW183" s="72"/>
      <c r="EHX183" s="72"/>
      <c r="EHY183" s="72"/>
      <c r="EHZ183" s="72" t="s">
        <v>84</v>
      </c>
      <c r="EIA183" s="72"/>
      <c r="EIB183" s="72"/>
      <c r="EIC183" s="72"/>
      <c r="EID183" s="72" t="s">
        <v>84</v>
      </c>
      <c r="EIE183" s="72"/>
      <c r="EIF183" s="72"/>
      <c r="EIG183" s="72"/>
      <c r="EIH183" s="72" t="s">
        <v>84</v>
      </c>
      <c r="EII183" s="72"/>
      <c r="EIJ183" s="72"/>
      <c r="EIK183" s="72"/>
      <c r="EIL183" s="72" t="s">
        <v>84</v>
      </c>
      <c r="EIM183" s="72"/>
      <c r="EIN183" s="72"/>
      <c r="EIO183" s="72"/>
      <c r="EIP183" s="72" t="s">
        <v>84</v>
      </c>
      <c r="EIQ183" s="72"/>
      <c r="EIR183" s="72"/>
      <c r="EIS183" s="72"/>
      <c r="EIT183" s="72" t="s">
        <v>84</v>
      </c>
      <c r="EIU183" s="72"/>
      <c r="EIV183" s="72"/>
      <c r="EIW183" s="72"/>
      <c r="EIX183" s="72" t="s">
        <v>84</v>
      </c>
      <c r="EIY183" s="72"/>
      <c r="EIZ183" s="72"/>
      <c r="EJA183" s="72"/>
      <c r="EJB183" s="72" t="s">
        <v>84</v>
      </c>
      <c r="EJC183" s="72"/>
      <c r="EJD183" s="72"/>
      <c r="EJE183" s="72"/>
      <c r="EJF183" s="72" t="s">
        <v>84</v>
      </c>
      <c r="EJG183" s="72"/>
      <c r="EJH183" s="72"/>
      <c r="EJI183" s="72"/>
      <c r="EJJ183" s="72" t="s">
        <v>84</v>
      </c>
      <c r="EJK183" s="72"/>
      <c r="EJL183" s="72"/>
      <c r="EJM183" s="72"/>
      <c r="EJN183" s="72" t="s">
        <v>84</v>
      </c>
      <c r="EJO183" s="72"/>
      <c r="EJP183" s="72"/>
      <c r="EJQ183" s="72"/>
      <c r="EJR183" s="72" t="s">
        <v>84</v>
      </c>
      <c r="EJS183" s="72"/>
      <c r="EJT183" s="72"/>
      <c r="EJU183" s="72"/>
      <c r="EJV183" s="72" t="s">
        <v>84</v>
      </c>
      <c r="EJW183" s="72"/>
      <c r="EJX183" s="72"/>
      <c r="EJY183" s="72"/>
      <c r="EJZ183" s="72" t="s">
        <v>84</v>
      </c>
      <c r="EKA183" s="72"/>
      <c r="EKB183" s="72"/>
      <c r="EKC183" s="72"/>
      <c r="EKD183" s="72" t="s">
        <v>84</v>
      </c>
      <c r="EKE183" s="72"/>
      <c r="EKF183" s="72"/>
      <c r="EKG183" s="72"/>
      <c r="EKH183" s="72" t="s">
        <v>84</v>
      </c>
      <c r="EKI183" s="72"/>
      <c r="EKJ183" s="72"/>
      <c r="EKK183" s="72"/>
      <c r="EKL183" s="72" t="s">
        <v>84</v>
      </c>
      <c r="EKM183" s="72"/>
      <c r="EKN183" s="72"/>
      <c r="EKO183" s="72"/>
      <c r="EKP183" s="72" t="s">
        <v>84</v>
      </c>
      <c r="EKQ183" s="72"/>
      <c r="EKR183" s="72"/>
      <c r="EKS183" s="72"/>
      <c r="EKT183" s="72" t="s">
        <v>84</v>
      </c>
      <c r="EKU183" s="72"/>
      <c r="EKV183" s="72"/>
      <c r="EKW183" s="72"/>
      <c r="EKX183" s="72" t="s">
        <v>84</v>
      </c>
      <c r="EKY183" s="72"/>
      <c r="EKZ183" s="72"/>
      <c r="ELA183" s="72"/>
      <c r="ELB183" s="72" t="s">
        <v>84</v>
      </c>
      <c r="ELC183" s="72"/>
      <c r="ELD183" s="72"/>
      <c r="ELE183" s="72"/>
      <c r="ELF183" s="72" t="s">
        <v>84</v>
      </c>
      <c r="ELG183" s="72"/>
      <c r="ELH183" s="72"/>
      <c r="ELI183" s="72"/>
      <c r="ELJ183" s="72" t="s">
        <v>84</v>
      </c>
      <c r="ELK183" s="72"/>
      <c r="ELL183" s="72"/>
      <c r="ELM183" s="72"/>
      <c r="ELN183" s="72" t="s">
        <v>84</v>
      </c>
      <c r="ELO183" s="72"/>
      <c r="ELP183" s="72"/>
      <c r="ELQ183" s="72"/>
      <c r="ELR183" s="72" t="s">
        <v>84</v>
      </c>
      <c r="ELS183" s="72"/>
      <c r="ELT183" s="72"/>
      <c r="ELU183" s="72"/>
      <c r="ELV183" s="72" t="s">
        <v>84</v>
      </c>
      <c r="ELW183" s="72"/>
      <c r="ELX183" s="72"/>
      <c r="ELY183" s="72"/>
      <c r="ELZ183" s="72" t="s">
        <v>84</v>
      </c>
      <c r="EMA183" s="72"/>
      <c r="EMB183" s="72"/>
      <c r="EMC183" s="72"/>
      <c r="EMD183" s="72" t="s">
        <v>84</v>
      </c>
      <c r="EME183" s="72"/>
      <c r="EMF183" s="72"/>
      <c r="EMG183" s="72"/>
      <c r="EMH183" s="72" t="s">
        <v>84</v>
      </c>
      <c r="EMI183" s="72"/>
      <c r="EMJ183" s="72"/>
      <c r="EMK183" s="72"/>
      <c r="EML183" s="72" t="s">
        <v>84</v>
      </c>
      <c r="EMM183" s="72"/>
      <c r="EMN183" s="72"/>
      <c r="EMO183" s="72"/>
      <c r="EMP183" s="72" t="s">
        <v>84</v>
      </c>
      <c r="EMQ183" s="72"/>
      <c r="EMR183" s="72"/>
      <c r="EMS183" s="72"/>
      <c r="EMT183" s="72" t="s">
        <v>84</v>
      </c>
      <c r="EMU183" s="72"/>
      <c r="EMV183" s="72"/>
      <c r="EMW183" s="72"/>
      <c r="EMX183" s="72" t="s">
        <v>84</v>
      </c>
      <c r="EMY183" s="72"/>
      <c r="EMZ183" s="72"/>
      <c r="ENA183" s="72"/>
      <c r="ENB183" s="72" t="s">
        <v>84</v>
      </c>
      <c r="ENC183" s="72"/>
      <c r="END183" s="72"/>
      <c r="ENE183" s="72"/>
      <c r="ENF183" s="72" t="s">
        <v>84</v>
      </c>
      <c r="ENG183" s="72"/>
      <c r="ENH183" s="72"/>
      <c r="ENI183" s="72"/>
      <c r="ENJ183" s="72" t="s">
        <v>84</v>
      </c>
      <c r="ENK183" s="72"/>
      <c r="ENL183" s="72"/>
      <c r="ENM183" s="72"/>
      <c r="ENN183" s="72" t="s">
        <v>84</v>
      </c>
      <c r="ENO183" s="72"/>
      <c r="ENP183" s="72"/>
      <c r="ENQ183" s="72"/>
      <c r="ENR183" s="72" t="s">
        <v>84</v>
      </c>
      <c r="ENS183" s="72"/>
      <c r="ENT183" s="72"/>
      <c r="ENU183" s="72"/>
      <c r="ENV183" s="72" t="s">
        <v>84</v>
      </c>
      <c r="ENW183" s="72"/>
      <c r="ENX183" s="72"/>
      <c r="ENY183" s="72"/>
      <c r="ENZ183" s="72" t="s">
        <v>84</v>
      </c>
      <c r="EOA183" s="72"/>
      <c r="EOB183" s="72"/>
      <c r="EOC183" s="72"/>
      <c r="EOD183" s="72" t="s">
        <v>84</v>
      </c>
      <c r="EOE183" s="72"/>
      <c r="EOF183" s="72"/>
      <c r="EOG183" s="72"/>
      <c r="EOH183" s="72" t="s">
        <v>84</v>
      </c>
      <c r="EOI183" s="72"/>
      <c r="EOJ183" s="72"/>
      <c r="EOK183" s="72"/>
      <c r="EOL183" s="72" t="s">
        <v>84</v>
      </c>
      <c r="EOM183" s="72"/>
      <c r="EON183" s="72"/>
      <c r="EOO183" s="72"/>
      <c r="EOP183" s="72" t="s">
        <v>84</v>
      </c>
      <c r="EOQ183" s="72"/>
      <c r="EOR183" s="72"/>
      <c r="EOS183" s="72"/>
      <c r="EOT183" s="72" t="s">
        <v>84</v>
      </c>
      <c r="EOU183" s="72"/>
      <c r="EOV183" s="72"/>
      <c r="EOW183" s="72"/>
      <c r="EOX183" s="72" t="s">
        <v>84</v>
      </c>
      <c r="EOY183" s="72"/>
      <c r="EOZ183" s="72"/>
      <c r="EPA183" s="72"/>
      <c r="EPB183" s="72" t="s">
        <v>84</v>
      </c>
      <c r="EPC183" s="72"/>
      <c r="EPD183" s="72"/>
      <c r="EPE183" s="72"/>
      <c r="EPF183" s="72" t="s">
        <v>84</v>
      </c>
      <c r="EPG183" s="72"/>
      <c r="EPH183" s="72"/>
      <c r="EPI183" s="72"/>
      <c r="EPJ183" s="72" t="s">
        <v>84</v>
      </c>
      <c r="EPK183" s="72"/>
      <c r="EPL183" s="72"/>
      <c r="EPM183" s="72"/>
      <c r="EPN183" s="72" t="s">
        <v>84</v>
      </c>
      <c r="EPO183" s="72"/>
      <c r="EPP183" s="72"/>
      <c r="EPQ183" s="72"/>
      <c r="EPR183" s="72" t="s">
        <v>84</v>
      </c>
      <c r="EPS183" s="72"/>
      <c r="EPT183" s="72"/>
      <c r="EPU183" s="72"/>
      <c r="EPV183" s="72" t="s">
        <v>84</v>
      </c>
      <c r="EPW183" s="72"/>
      <c r="EPX183" s="72"/>
      <c r="EPY183" s="72"/>
      <c r="EPZ183" s="72" t="s">
        <v>84</v>
      </c>
      <c r="EQA183" s="72"/>
      <c r="EQB183" s="72"/>
      <c r="EQC183" s="72"/>
      <c r="EQD183" s="72" t="s">
        <v>84</v>
      </c>
      <c r="EQE183" s="72"/>
      <c r="EQF183" s="72"/>
      <c r="EQG183" s="72"/>
      <c r="EQH183" s="72" t="s">
        <v>84</v>
      </c>
      <c r="EQI183" s="72"/>
      <c r="EQJ183" s="72"/>
      <c r="EQK183" s="72"/>
      <c r="EQL183" s="72" t="s">
        <v>84</v>
      </c>
      <c r="EQM183" s="72"/>
      <c r="EQN183" s="72"/>
      <c r="EQO183" s="72"/>
      <c r="EQP183" s="72" t="s">
        <v>84</v>
      </c>
      <c r="EQQ183" s="72"/>
      <c r="EQR183" s="72"/>
      <c r="EQS183" s="72"/>
      <c r="EQT183" s="72" t="s">
        <v>84</v>
      </c>
      <c r="EQU183" s="72"/>
      <c r="EQV183" s="72"/>
      <c r="EQW183" s="72"/>
      <c r="EQX183" s="72" t="s">
        <v>84</v>
      </c>
      <c r="EQY183" s="72"/>
      <c r="EQZ183" s="72"/>
      <c r="ERA183" s="72"/>
      <c r="ERB183" s="72" t="s">
        <v>84</v>
      </c>
      <c r="ERC183" s="72"/>
      <c r="ERD183" s="72"/>
      <c r="ERE183" s="72"/>
      <c r="ERF183" s="72" t="s">
        <v>84</v>
      </c>
      <c r="ERG183" s="72"/>
      <c r="ERH183" s="72"/>
      <c r="ERI183" s="72"/>
      <c r="ERJ183" s="72" t="s">
        <v>84</v>
      </c>
      <c r="ERK183" s="72"/>
      <c r="ERL183" s="72"/>
      <c r="ERM183" s="72"/>
      <c r="ERN183" s="72" t="s">
        <v>84</v>
      </c>
      <c r="ERO183" s="72"/>
      <c r="ERP183" s="72"/>
      <c r="ERQ183" s="72"/>
      <c r="ERR183" s="72" t="s">
        <v>84</v>
      </c>
      <c r="ERS183" s="72"/>
      <c r="ERT183" s="72"/>
      <c r="ERU183" s="72"/>
      <c r="ERV183" s="72" t="s">
        <v>84</v>
      </c>
      <c r="ERW183" s="72"/>
      <c r="ERX183" s="72"/>
      <c r="ERY183" s="72"/>
      <c r="ERZ183" s="72" t="s">
        <v>84</v>
      </c>
      <c r="ESA183" s="72"/>
      <c r="ESB183" s="72"/>
      <c r="ESC183" s="72"/>
      <c r="ESD183" s="72" t="s">
        <v>84</v>
      </c>
      <c r="ESE183" s="72"/>
      <c r="ESF183" s="72"/>
      <c r="ESG183" s="72"/>
      <c r="ESH183" s="72" t="s">
        <v>84</v>
      </c>
      <c r="ESI183" s="72"/>
      <c r="ESJ183" s="72"/>
      <c r="ESK183" s="72"/>
      <c r="ESL183" s="72" t="s">
        <v>84</v>
      </c>
      <c r="ESM183" s="72"/>
      <c r="ESN183" s="72"/>
      <c r="ESO183" s="72"/>
      <c r="ESP183" s="72" t="s">
        <v>84</v>
      </c>
      <c r="ESQ183" s="72"/>
      <c r="ESR183" s="72"/>
      <c r="ESS183" s="72"/>
      <c r="EST183" s="72" t="s">
        <v>84</v>
      </c>
      <c r="ESU183" s="72"/>
      <c r="ESV183" s="72"/>
      <c r="ESW183" s="72"/>
      <c r="ESX183" s="72" t="s">
        <v>84</v>
      </c>
      <c r="ESY183" s="72"/>
      <c r="ESZ183" s="72"/>
      <c r="ETA183" s="72"/>
      <c r="ETB183" s="72" t="s">
        <v>84</v>
      </c>
      <c r="ETC183" s="72"/>
      <c r="ETD183" s="72"/>
      <c r="ETE183" s="72"/>
      <c r="ETF183" s="72" t="s">
        <v>84</v>
      </c>
      <c r="ETG183" s="72"/>
      <c r="ETH183" s="72"/>
      <c r="ETI183" s="72"/>
      <c r="ETJ183" s="72" t="s">
        <v>84</v>
      </c>
      <c r="ETK183" s="72"/>
      <c r="ETL183" s="72"/>
      <c r="ETM183" s="72"/>
      <c r="ETN183" s="72" t="s">
        <v>84</v>
      </c>
      <c r="ETO183" s="72"/>
      <c r="ETP183" s="72"/>
      <c r="ETQ183" s="72"/>
      <c r="ETR183" s="72" t="s">
        <v>84</v>
      </c>
      <c r="ETS183" s="72"/>
      <c r="ETT183" s="72"/>
      <c r="ETU183" s="72"/>
      <c r="ETV183" s="72" t="s">
        <v>84</v>
      </c>
      <c r="ETW183" s="72"/>
      <c r="ETX183" s="72"/>
      <c r="ETY183" s="72"/>
      <c r="ETZ183" s="72" t="s">
        <v>84</v>
      </c>
      <c r="EUA183" s="72"/>
      <c r="EUB183" s="72"/>
      <c r="EUC183" s="72"/>
      <c r="EUD183" s="72" t="s">
        <v>84</v>
      </c>
      <c r="EUE183" s="72"/>
      <c r="EUF183" s="72"/>
      <c r="EUG183" s="72"/>
      <c r="EUH183" s="72" t="s">
        <v>84</v>
      </c>
      <c r="EUI183" s="72"/>
      <c r="EUJ183" s="72"/>
      <c r="EUK183" s="72"/>
      <c r="EUL183" s="72" t="s">
        <v>84</v>
      </c>
      <c r="EUM183" s="72"/>
      <c r="EUN183" s="72"/>
      <c r="EUO183" s="72"/>
      <c r="EUP183" s="72" t="s">
        <v>84</v>
      </c>
      <c r="EUQ183" s="72"/>
      <c r="EUR183" s="72"/>
      <c r="EUS183" s="72"/>
      <c r="EUT183" s="72" t="s">
        <v>84</v>
      </c>
      <c r="EUU183" s="72"/>
      <c r="EUV183" s="72"/>
      <c r="EUW183" s="72"/>
      <c r="EUX183" s="72" t="s">
        <v>84</v>
      </c>
      <c r="EUY183" s="72"/>
      <c r="EUZ183" s="72"/>
      <c r="EVA183" s="72"/>
      <c r="EVB183" s="72" t="s">
        <v>84</v>
      </c>
      <c r="EVC183" s="72"/>
      <c r="EVD183" s="72"/>
      <c r="EVE183" s="72"/>
      <c r="EVF183" s="72" t="s">
        <v>84</v>
      </c>
      <c r="EVG183" s="72"/>
      <c r="EVH183" s="72"/>
      <c r="EVI183" s="72"/>
      <c r="EVJ183" s="72" t="s">
        <v>84</v>
      </c>
      <c r="EVK183" s="72"/>
      <c r="EVL183" s="72"/>
      <c r="EVM183" s="72"/>
      <c r="EVN183" s="72" t="s">
        <v>84</v>
      </c>
      <c r="EVO183" s="72"/>
      <c r="EVP183" s="72"/>
      <c r="EVQ183" s="72"/>
      <c r="EVR183" s="72" t="s">
        <v>84</v>
      </c>
      <c r="EVS183" s="72"/>
      <c r="EVT183" s="72"/>
      <c r="EVU183" s="72"/>
      <c r="EVV183" s="72" t="s">
        <v>84</v>
      </c>
      <c r="EVW183" s="72"/>
      <c r="EVX183" s="72"/>
      <c r="EVY183" s="72"/>
      <c r="EVZ183" s="72" t="s">
        <v>84</v>
      </c>
      <c r="EWA183" s="72"/>
      <c r="EWB183" s="72"/>
      <c r="EWC183" s="72"/>
      <c r="EWD183" s="72" t="s">
        <v>84</v>
      </c>
      <c r="EWE183" s="72"/>
      <c r="EWF183" s="72"/>
      <c r="EWG183" s="72"/>
      <c r="EWH183" s="72" t="s">
        <v>84</v>
      </c>
      <c r="EWI183" s="72"/>
      <c r="EWJ183" s="72"/>
      <c r="EWK183" s="72"/>
      <c r="EWL183" s="72" t="s">
        <v>84</v>
      </c>
      <c r="EWM183" s="72"/>
      <c r="EWN183" s="72"/>
      <c r="EWO183" s="72"/>
      <c r="EWP183" s="72" t="s">
        <v>84</v>
      </c>
      <c r="EWQ183" s="72"/>
      <c r="EWR183" s="72"/>
      <c r="EWS183" s="72"/>
      <c r="EWT183" s="72" t="s">
        <v>84</v>
      </c>
      <c r="EWU183" s="72"/>
      <c r="EWV183" s="72"/>
      <c r="EWW183" s="72"/>
      <c r="EWX183" s="72" t="s">
        <v>84</v>
      </c>
      <c r="EWY183" s="72"/>
      <c r="EWZ183" s="72"/>
      <c r="EXA183" s="72"/>
      <c r="EXB183" s="72" t="s">
        <v>84</v>
      </c>
      <c r="EXC183" s="72"/>
      <c r="EXD183" s="72"/>
      <c r="EXE183" s="72"/>
      <c r="EXF183" s="72" t="s">
        <v>84</v>
      </c>
      <c r="EXG183" s="72"/>
      <c r="EXH183" s="72"/>
      <c r="EXI183" s="72"/>
      <c r="EXJ183" s="72" t="s">
        <v>84</v>
      </c>
      <c r="EXK183" s="72"/>
      <c r="EXL183" s="72"/>
      <c r="EXM183" s="72"/>
      <c r="EXN183" s="72" t="s">
        <v>84</v>
      </c>
      <c r="EXO183" s="72"/>
      <c r="EXP183" s="72"/>
      <c r="EXQ183" s="72"/>
      <c r="EXR183" s="72" t="s">
        <v>84</v>
      </c>
      <c r="EXS183" s="72"/>
      <c r="EXT183" s="72"/>
      <c r="EXU183" s="72"/>
      <c r="EXV183" s="72" t="s">
        <v>84</v>
      </c>
      <c r="EXW183" s="72"/>
      <c r="EXX183" s="72"/>
      <c r="EXY183" s="72"/>
      <c r="EXZ183" s="72" t="s">
        <v>84</v>
      </c>
      <c r="EYA183" s="72"/>
      <c r="EYB183" s="72"/>
      <c r="EYC183" s="72"/>
      <c r="EYD183" s="72" t="s">
        <v>84</v>
      </c>
      <c r="EYE183" s="72"/>
      <c r="EYF183" s="72"/>
      <c r="EYG183" s="72"/>
      <c r="EYH183" s="72" t="s">
        <v>84</v>
      </c>
      <c r="EYI183" s="72"/>
      <c r="EYJ183" s="72"/>
      <c r="EYK183" s="72"/>
      <c r="EYL183" s="72" t="s">
        <v>84</v>
      </c>
      <c r="EYM183" s="72"/>
      <c r="EYN183" s="72"/>
      <c r="EYO183" s="72"/>
      <c r="EYP183" s="72" t="s">
        <v>84</v>
      </c>
      <c r="EYQ183" s="72"/>
      <c r="EYR183" s="72"/>
      <c r="EYS183" s="72"/>
      <c r="EYT183" s="72" t="s">
        <v>84</v>
      </c>
      <c r="EYU183" s="72"/>
      <c r="EYV183" s="72"/>
      <c r="EYW183" s="72"/>
      <c r="EYX183" s="72" t="s">
        <v>84</v>
      </c>
      <c r="EYY183" s="72"/>
      <c r="EYZ183" s="72"/>
      <c r="EZA183" s="72"/>
      <c r="EZB183" s="72" t="s">
        <v>84</v>
      </c>
      <c r="EZC183" s="72"/>
      <c r="EZD183" s="72"/>
      <c r="EZE183" s="72"/>
      <c r="EZF183" s="72" t="s">
        <v>84</v>
      </c>
      <c r="EZG183" s="72"/>
      <c r="EZH183" s="72"/>
      <c r="EZI183" s="72"/>
      <c r="EZJ183" s="72" t="s">
        <v>84</v>
      </c>
      <c r="EZK183" s="72"/>
      <c r="EZL183" s="72"/>
      <c r="EZM183" s="72"/>
      <c r="EZN183" s="72" t="s">
        <v>84</v>
      </c>
      <c r="EZO183" s="72"/>
      <c r="EZP183" s="72"/>
      <c r="EZQ183" s="72"/>
      <c r="EZR183" s="72" t="s">
        <v>84</v>
      </c>
      <c r="EZS183" s="72"/>
      <c r="EZT183" s="72"/>
      <c r="EZU183" s="72"/>
      <c r="EZV183" s="72" t="s">
        <v>84</v>
      </c>
      <c r="EZW183" s="72"/>
      <c r="EZX183" s="72"/>
      <c r="EZY183" s="72"/>
      <c r="EZZ183" s="72" t="s">
        <v>84</v>
      </c>
      <c r="FAA183" s="72"/>
      <c r="FAB183" s="72"/>
      <c r="FAC183" s="72"/>
      <c r="FAD183" s="72" t="s">
        <v>84</v>
      </c>
      <c r="FAE183" s="72"/>
      <c r="FAF183" s="72"/>
      <c r="FAG183" s="72"/>
      <c r="FAH183" s="72" t="s">
        <v>84</v>
      </c>
      <c r="FAI183" s="72"/>
      <c r="FAJ183" s="72"/>
      <c r="FAK183" s="72"/>
      <c r="FAL183" s="72" t="s">
        <v>84</v>
      </c>
      <c r="FAM183" s="72"/>
      <c r="FAN183" s="72"/>
      <c r="FAO183" s="72"/>
      <c r="FAP183" s="72" t="s">
        <v>84</v>
      </c>
      <c r="FAQ183" s="72"/>
      <c r="FAR183" s="72"/>
      <c r="FAS183" s="72"/>
      <c r="FAT183" s="72" t="s">
        <v>84</v>
      </c>
      <c r="FAU183" s="72"/>
      <c r="FAV183" s="72"/>
      <c r="FAW183" s="72"/>
      <c r="FAX183" s="72" t="s">
        <v>84</v>
      </c>
      <c r="FAY183" s="72"/>
      <c r="FAZ183" s="72"/>
      <c r="FBA183" s="72"/>
      <c r="FBB183" s="72" t="s">
        <v>84</v>
      </c>
      <c r="FBC183" s="72"/>
      <c r="FBD183" s="72"/>
      <c r="FBE183" s="72"/>
      <c r="FBF183" s="72" t="s">
        <v>84</v>
      </c>
      <c r="FBG183" s="72"/>
      <c r="FBH183" s="72"/>
      <c r="FBI183" s="72"/>
      <c r="FBJ183" s="72" t="s">
        <v>84</v>
      </c>
      <c r="FBK183" s="72"/>
      <c r="FBL183" s="72"/>
      <c r="FBM183" s="72"/>
      <c r="FBN183" s="72" t="s">
        <v>84</v>
      </c>
      <c r="FBO183" s="72"/>
      <c r="FBP183" s="72"/>
      <c r="FBQ183" s="72"/>
      <c r="FBR183" s="72" t="s">
        <v>84</v>
      </c>
      <c r="FBS183" s="72"/>
      <c r="FBT183" s="72"/>
      <c r="FBU183" s="72"/>
      <c r="FBV183" s="72" t="s">
        <v>84</v>
      </c>
      <c r="FBW183" s="72"/>
      <c r="FBX183" s="72"/>
      <c r="FBY183" s="72"/>
      <c r="FBZ183" s="72" t="s">
        <v>84</v>
      </c>
      <c r="FCA183" s="72"/>
      <c r="FCB183" s="72"/>
      <c r="FCC183" s="72"/>
      <c r="FCD183" s="72" t="s">
        <v>84</v>
      </c>
      <c r="FCE183" s="72"/>
      <c r="FCF183" s="72"/>
      <c r="FCG183" s="72"/>
      <c r="FCH183" s="72" t="s">
        <v>84</v>
      </c>
      <c r="FCI183" s="72"/>
      <c r="FCJ183" s="72"/>
      <c r="FCK183" s="72"/>
      <c r="FCL183" s="72" t="s">
        <v>84</v>
      </c>
      <c r="FCM183" s="72"/>
      <c r="FCN183" s="72"/>
      <c r="FCO183" s="72"/>
      <c r="FCP183" s="72" t="s">
        <v>84</v>
      </c>
      <c r="FCQ183" s="72"/>
      <c r="FCR183" s="72"/>
      <c r="FCS183" s="72"/>
      <c r="FCT183" s="72" t="s">
        <v>84</v>
      </c>
      <c r="FCU183" s="72"/>
      <c r="FCV183" s="72"/>
      <c r="FCW183" s="72"/>
      <c r="FCX183" s="72" t="s">
        <v>84</v>
      </c>
      <c r="FCY183" s="72"/>
      <c r="FCZ183" s="72"/>
      <c r="FDA183" s="72"/>
      <c r="FDB183" s="72" t="s">
        <v>84</v>
      </c>
      <c r="FDC183" s="72"/>
      <c r="FDD183" s="72"/>
      <c r="FDE183" s="72"/>
      <c r="FDF183" s="72" t="s">
        <v>84</v>
      </c>
      <c r="FDG183" s="72"/>
      <c r="FDH183" s="72"/>
      <c r="FDI183" s="72"/>
      <c r="FDJ183" s="72" t="s">
        <v>84</v>
      </c>
      <c r="FDK183" s="72"/>
      <c r="FDL183" s="72"/>
      <c r="FDM183" s="72"/>
      <c r="FDN183" s="72" t="s">
        <v>84</v>
      </c>
      <c r="FDO183" s="72"/>
      <c r="FDP183" s="72"/>
      <c r="FDQ183" s="72"/>
      <c r="FDR183" s="72" t="s">
        <v>84</v>
      </c>
      <c r="FDS183" s="72"/>
      <c r="FDT183" s="72"/>
      <c r="FDU183" s="72"/>
      <c r="FDV183" s="72" t="s">
        <v>84</v>
      </c>
      <c r="FDW183" s="72"/>
      <c r="FDX183" s="72"/>
      <c r="FDY183" s="72"/>
      <c r="FDZ183" s="72" t="s">
        <v>84</v>
      </c>
      <c r="FEA183" s="72"/>
      <c r="FEB183" s="72"/>
      <c r="FEC183" s="72"/>
      <c r="FED183" s="72" t="s">
        <v>84</v>
      </c>
      <c r="FEE183" s="72"/>
      <c r="FEF183" s="72"/>
      <c r="FEG183" s="72"/>
      <c r="FEH183" s="72" t="s">
        <v>84</v>
      </c>
      <c r="FEI183" s="72"/>
      <c r="FEJ183" s="72"/>
      <c r="FEK183" s="72"/>
      <c r="FEL183" s="72" t="s">
        <v>84</v>
      </c>
      <c r="FEM183" s="72"/>
      <c r="FEN183" s="72"/>
      <c r="FEO183" s="72"/>
      <c r="FEP183" s="72" t="s">
        <v>84</v>
      </c>
      <c r="FEQ183" s="72"/>
      <c r="FER183" s="72"/>
      <c r="FES183" s="72"/>
      <c r="FET183" s="72" t="s">
        <v>84</v>
      </c>
      <c r="FEU183" s="72"/>
      <c r="FEV183" s="72"/>
      <c r="FEW183" s="72"/>
      <c r="FEX183" s="72" t="s">
        <v>84</v>
      </c>
      <c r="FEY183" s="72"/>
      <c r="FEZ183" s="72"/>
      <c r="FFA183" s="72"/>
      <c r="FFB183" s="72" t="s">
        <v>84</v>
      </c>
      <c r="FFC183" s="72"/>
      <c r="FFD183" s="72"/>
      <c r="FFE183" s="72"/>
      <c r="FFF183" s="72" t="s">
        <v>84</v>
      </c>
      <c r="FFG183" s="72"/>
      <c r="FFH183" s="72"/>
      <c r="FFI183" s="72"/>
      <c r="FFJ183" s="72" t="s">
        <v>84</v>
      </c>
      <c r="FFK183" s="72"/>
      <c r="FFL183" s="72"/>
      <c r="FFM183" s="72"/>
      <c r="FFN183" s="72" t="s">
        <v>84</v>
      </c>
      <c r="FFO183" s="72"/>
      <c r="FFP183" s="72"/>
      <c r="FFQ183" s="72"/>
      <c r="FFR183" s="72" t="s">
        <v>84</v>
      </c>
      <c r="FFS183" s="72"/>
      <c r="FFT183" s="72"/>
      <c r="FFU183" s="72"/>
      <c r="FFV183" s="72" t="s">
        <v>84</v>
      </c>
      <c r="FFW183" s="72"/>
      <c r="FFX183" s="72"/>
      <c r="FFY183" s="72"/>
      <c r="FFZ183" s="72" t="s">
        <v>84</v>
      </c>
      <c r="FGA183" s="72"/>
      <c r="FGB183" s="72"/>
      <c r="FGC183" s="72"/>
      <c r="FGD183" s="72" t="s">
        <v>84</v>
      </c>
      <c r="FGE183" s="72"/>
      <c r="FGF183" s="72"/>
      <c r="FGG183" s="72"/>
      <c r="FGH183" s="72" t="s">
        <v>84</v>
      </c>
      <c r="FGI183" s="72"/>
      <c r="FGJ183" s="72"/>
      <c r="FGK183" s="72"/>
      <c r="FGL183" s="72" t="s">
        <v>84</v>
      </c>
      <c r="FGM183" s="72"/>
      <c r="FGN183" s="72"/>
      <c r="FGO183" s="72"/>
      <c r="FGP183" s="72" t="s">
        <v>84</v>
      </c>
      <c r="FGQ183" s="72"/>
      <c r="FGR183" s="72"/>
      <c r="FGS183" s="72"/>
      <c r="FGT183" s="72" t="s">
        <v>84</v>
      </c>
      <c r="FGU183" s="72"/>
      <c r="FGV183" s="72"/>
      <c r="FGW183" s="72"/>
      <c r="FGX183" s="72" t="s">
        <v>84</v>
      </c>
      <c r="FGY183" s="72"/>
      <c r="FGZ183" s="72"/>
      <c r="FHA183" s="72"/>
      <c r="FHB183" s="72" t="s">
        <v>84</v>
      </c>
      <c r="FHC183" s="72"/>
      <c r="FHD183" s="72"/>
      <c r="FHE183" s="72"/>
      <c r="FHF183" s="72" t="s">
        <v>84</v>
      </c>
      <c r="FHG183" s="72"/>
      <c r="FHH183" s="72"/>
      <c r="FHI183" s="72"/>
      <c r="FHJ183" s="72" t="s">
        <v>84</v>
      </c>
      <c r="FHK183" s="72"/>
      <c r="FHL183" s="72"/>
      <c r="FHM183" s="72"/>
      <c r="FHN183" s="72" t="s">
        <v>84</v>
      </c>
      <c r="FHO183" s="72"/>
      <c r="FHP183" s="72"/>
      <c r="FHQ183" s="72"/>
      <c r="FHR183" s="72" t="s">
        <v>84</v>
      </c>
      <c r="FHS183" s="72"/>
      <c r="FHT183" s="72"/>
      <c r="FHU183" s="72"/>
      <c r="FHV183" s="72" t="s">
        <v>84</v>
      </c>
      <c r="FHW183" s="72"/>
      <c r="FHX183" s="72"/>
      <c r="FHY183" s="72"/>
      <c r="FHZ183" s="72" t="s">
        <v>84</v>
      </c>
      <c r="FIA183" s="72"/>
      <c r="FIB183" s="72"/>
      <c r="FIC183" s="72"/>
      <c r="FID183" s="72" t="s">
        <v>84</v>
      </c>
      <c r="FIE183" s="72"/>
      <c r="FIF183" s="72"/>
      <c r="FIG183" s="72"/>
      <c r="FIH183" s="72" t="s">
        <v>84</v>
      </c>
      <c r="FII183" s="72"/>
      <c r="FIJ183" s="72"/>
      <c r="FIK183" s="72"/>
      <c r="FIL183" s="72" t="s">
        <v>84</v>
      </c>
      <c r="FIM183" s="72"/>
      <c r="FIN183" s="72"/>
      <c r="FIO183" s="72"/>
      <c r="FIP183" s="72" t="s">
        <v>84</v>
      </c>
      <c r="FIQ183" s="72"/>
      <c r="FIR183" s="72"/>
      <c r="FIS183" s="72"/>
      <c r="FIT183" s="72" t="s">
        <v>84</v>
      </c>
      <c r="FIU183" s="72"/>
      <c r="FIV183" s="72"/>
      <c r="FIW183" s="72"/>
      <c r="FIX183" s="72" t="s">
        <v>84</v>
      </c>
      <c r="FIY183" s="72"/>
      <c r="FIZ183" s="72"/>
      <c r="FJA183" s="72"/>
      <c r="FJB183" s="72" t="s">
        <v>84</v>
      </c>
      <c r="FJC183" s="72"/>
      <c r="FJD183" s="72"/>
      <c r="FJE183" s="72"/>
      <c r="FJF183" s="72" t="s">
        <v>84</v>
      </c>
      <c r="FJG183" s="72"/>
      <c r="FJH183" s="72"/>
      <c r="FJI183" s="72"/>
      <c r="FJJ183" s="72" t="s">
        <v>84</v>
      </c>
      <c r="FJK183" s="72"/>
      <c r="FJL183" s="72"/>
      <c r="FJM183" s="72"/>
      <c r="FJN183" s="72" t="s">
        <v>84</v>
      </c>
      <c r="FJO183" s="72"/>
      <c r="FJP183" s="72"/>
      <c r="FJQ183" s="72"/>
      <c r="FJR183" s="72" t="s">
        <v>84</v>
      </c>
      <c r="FJS183" s="72"/>
      <c r="FJT183" s="72"/>
      <c r="FJU183" s="72"/>
      <c r="FJV183" s="72" t="s">
        <v>84</v>
      </c>
      <c r="FJW183" s="72"/>
      <c r="FJX183" s="72"/>
      <c r="FJY183" s="72"/>
      <c r="FJZ183" s="72" t="s">
        <v>84</v>
      </c>
      <c r="FKA183" s="72"/>
      <c r="FKB183" s="72"/>
      <c r="FKC183" s="72"/>
      <c r="FKD183" s="72" t="s">
        <v>84</v>
      </c>
      <c r="FKE183" s="72"/>
      <c r="FKF183" s="72"/>
      <c r="FKG183" s="72"/>
      <c r="FKH183" s="72" t="s">
        <v>84</v>
      </c>
      <c r="FKI183" s="72"/>
      <c r="FKJ183" s="72"/>
      <c r="FKK183" s="72"/>
      <c r="FKL183" s="72" t="s">
        <v>84</v>
      </c>
      <c r="FKM183" s="72"/>
      <c r="FKN183" s="72"/>
      <c r="FKO183" s="72"/>
      <c r="FKP183" s="72" t="s">
        <v>84</v>
      </c>
      <c r="FKQ183" s="72"/>
      <c r="FKR183" s="72"/>
      <c r="FKS183" s="72"/>
      <c r="FKT183" s="72" t="s">
        <v>84</v>
      </c>
      <c r="FKU183" s="72"/>
      <c r="FKV183" s="72"/>
      <c r="FKW183" s="72"/>
      <c r="FKX183" s="72" t="s">
        <v>84</v>
      </c>
      <c r="FKY183" s="72"/>
      <c r="FKZ183" s="72"/>
      <c r="FLA183" s="72"/>
      <c r="FLB183" s="72" t="s">
        <v>84</v>
      </c>
      <c r="FLC183" s="72"/>
      <c r="FLD183" s="72"/>
      <c r="FLE183" s="72"/>
      <c r="FLF183" s="72" t="s">
        <v>84</v>
      </c>
      <c r="FLG183" s="72"/>
      <c r="FLH183" s="72"/>
      <c r="FLI183" s="72"/>
      <c r="FLJ183" s="72" t="s">
        <v>84</v>
      </c>
      <c r="FLK183" s="72"/>
      <c r="FLL183" s="72"/>
      <c r="FLM183" s="72"/>
      <c r="FLN183" s="72" t="s">
        <v>84</v>
      </c>
      <c r="FLO183" s="72"/>
      <c r="FLP183" s="72"/>
      <c r="FLQ183" s="72"/>
      <c r="FLR183" s="72" t="s">
        <v>84</v>
      </c>
      <c r="FLS183" s="72"/>
      <c r="FLT183" s="72"/>
      <c r="FLU183" s="72"/>
      <c r="FLV183" s="72" t="s">
        <v>84</v>
      </c>
      <c r="FLW183" s="72"/>
      <c r="FLX183" s="72"/>
      <c r="FLY183" s="72"/>
      <c r="FLZ183" s="72" t="s">
        <v>84</v>
      </c>
      <c r="FMA183" s="72"/>
      <c r="FMB183" s="72"/>
      <c r="FMC183" s="72"/>
      <c r="FMD183" s="72" t="s">
        <v>84</v>
      </c>
      <c r="FME183" s="72"/>
      <c r="FMF183" s="72"/>
      <c r="FMG183" s="72"/>
      <c r="FMH183" s="72" t="s">
        <v>84</v>
      </c>
      <c r="FMI183" s="72"/>
      <c r="FMJ183" s="72"/>
      <c r="FMK183" s="72"/>
      <c r="FML183" s="72" t="s">
        <v>84</v>
      </c>
      <c r="FMM183" s="72"/>
      <c r="FMN183" s="72"/>
      <c r="FMO183" s="72"/>
      <c r="FMP183" s="72" t="s">
        <v>84</v>
      </c>
      <c r="FMQ183" s="72"/>
      <c r="FMR183" s="72"/>
      <c r="FMS183" s="72"/>
      <c r="FMT183" s="72" t="s">
        <v>84</v>
      </c>
      <c r="FMU183" s="72"/>
      <c r="FMV183" s="72"/>
      <c r="FMW183" s="72"/>
      <c r="FMX183" s="72" t="s">
        <v>84</v>
      </c>
      <c r="FMY183" s="72"/>
      <c r="FMZ183" s="72"/>
      <c r="FNA183" s="72"/>
      <c r="FNB183" s="72" t="s">
        <v>84</v>
      </c>
      <c r="FNC183" s="72"/>
      <c r="FND183" s="72"/>
      <c r="FNE183" s="72"/>
      <c r="FNF183" s="72" t="s">
        <v>84</v>
      </c>
      <c r="FNG183" s="72"/>
      <c r="FNH183" s="72"/>
      <c r="FNI183" s="72"/>
      <c r="FNJ183" s="72" t="s">
        <v>84</v>
      </c>
      <c r="FNK183" s="72"/>
      <c r="FNL183" s="72"/>
      <c r="FNM183" s="72"/>
      <c r="FNN183" s="72" t="s">
        <v>84</v>
      </c>
      <c r="FNO183" s="72"/>
      <c r="FNP183" s="72"/>
      <c r="FNQ183" s="72"/>
      <c r="FNR183" s="72" t="s">
        <v>84</v>
      </c>
      <c r="FNS183" s="72"/>
      <c r="FNT183" s="72"/>
      <c r="FNU183" s="72"/>
      <c r="FNV183" s="72" t="s">
        <v>84</v>
      </c>
      <c r="FNW183" s="72"/>
      <c r="FNX183" s="72"/>
      <c r="FNY183" s="72"/>
      <c r="FNZ183" s="72" t="s">
        <v>84</v>
      </c>
      <c r="FOA183" s="72"/>
      <c r="FOB183" s="72"/>
      <c r="FOC183" s="72"/>
      <c r="FOD183" s="72" t="s">
        <v>84</v>
      </c>
      <c r="FOE183" s="72"/>
      <c r="FOF183" s="72"/>
      <c r="FOG183" s="72"/>
      <c r="FOH183" s="72" t="s">
        <v>84</v>
      </c>
      <c r="FOI183" s="72"/>
      <c r="FOJ183" s="72"/>
      <c r="FOK183" s="72"/>
      <c r="FOL183" s="72" t="s">
        <v>84</v>
      </c>
      <c r="FOM183" s="72"/>
      <c r="FON183" s="72"/>
      <c r="FOO183" s="72"/>
      <c r="FOP183" s="72" t="s">
        <v>84</v>
      </c>
      <c r="FOQ183" s="72"/>
      <c r="FOR183" s="72"/>
      <c r="FOS183" s="72"/>
      <c r="FOT183" s="72" t="s">
        <v>84</v>
      </c>
      <c r="FOU183" s="72"/>
      <c r="FOV183" s="72"/>
      <c r="FOW183" s="72"/>
      <c r="FOX183" s="72" t="s">
        <v>84</v>
      </c>
      <c r="FOY183" s="72"/>
      <c r="FOZ183" s="72"/>
      <c r="FPA183" s="72"/>
      <c r="FPB183" s="72" t="s">
        <v>84</v>
      </c>
      <c r="FPC183" s="72"/>
      <c r="FPD183" s="72"/>
      <c r="FPE183" s="72"/>
      <c r="FPF183" s="72" t="s">
        <v>84</v>
      </c>
      <c r="FPG183" s="72"/>
      <c r="FPH183" s="72"/>
      <c r="FPI183" s="72"/>
      <c r="FPJ183" s="72" t="s">
        <v>84</v>
      </c>
      <c r="FPK183" s="72"/>
      <c r="FPL183" s="72"/>
      <c r="FPM183" s="72"/>
      <c r="FPN183" s="72" t="s">
        <v>84</v>
      </c>
      <c r="FPO183" s="72"/>
      <c r="FPP183" s="72"/>
      <c r="FPQ183" s="72"/>
      <c r="FPR183" s="72" t="s">
        <v>84</v>
      </c>
      <c r="FPS183" s="72"/>
      <c r="FPT183" s="72"/>
      <c r="FPU183" s="72"/>
      <c r="FPV183" s="72" t="s">
        <v>84</v>
      </c>
      <c r="FPW183" s="72"/>
      <c r="FPX183" s="72"/>
      <c r="FPY183" s="72"/>
      <c r="FPZ183" s="72" t="s">
        <v>84</v>
      </c>
      <c r="FQA183" s="72"/>
      <c r="FQB183" s="72"/>
      <c r="FQC183" s="72"/>
      <c r="FQD183" s="72" t="s">
        <v>84</v>
      </c>
      <c r="FQE183" s="72"/>
      <c r="FQF183" s="72"/>
      <c r="FQG183" s="72"/>
      <c r="FQH183" s="72" t="s">
        <v>84</v>
      </c>
      <c r="FQI183" s="72"/>
      <c r="FQJ183" s="72"/>
      <c r="FQK183" s="72"/>
      <c r="FQL183" s="72" t="s">
        <v>84</v>
      </c>
      <c r="FQM183" s="72"/>
      <c r="FQN183" s="72"/>
      <c r="FQO183" s="72"/>
      <c r="FQP183" s="72" t="s">
        <v>84</v>
      </c>
      <c r="FQQ183" s="72"/>
      <c r="FQR183" s="72"/>
      <c r="FQS183" s="72"/>
      <c r="FQT183" s="72" t="s">
        <v>84</v>
      </c>
      <c r="FQU183" s="72"/>
      <c r="FQV183" s="72"/>
      <c r="FQW183" s="72"/>
      <c r="FQX183" s="72" t="s">
        <v>84</v>
      </c>
      <c r="FQY183" s="72"/>
      <c r="FQZ183" s="72"/>
      <c r="FRA183" s="72"/>
      <c r="FRB183" s="72" t="s">
        <v>84</v>
      </c>
      <c r="FRC183" s="72"/>
      <c r="FRD183" s="72"/>
      <c r="FRE183" s="72"/>
      <c r="FRF183" s="72" t="s">
        <v>84</v>
      </c>
      <c r="FRG183" s="72"/>
      <c r="FRH183" s="72"/>
      <c r="FRI183" s="72"/>
      <c r="FRJ183" s="72" t="s">
        <v>84</v>
      </c>
      <c r="FRK183" s="72"/>
      <c r="FRL183" s="72"/>
      <c r="FRM183" s="72"/>
      <c r="FRN183" s="72" t="s">
        <v>84</v>
      </c>
      <c r="FRO183" s="72"/>
      <c r="FRP183" s="72"/>
      <c r="FRQ183" s="72"/>
      <c r="FRR183" s="72" t="s">
        <v>84</v>
      </c>
      <c r="FRS183" s="72"/>
      <c r="FRT183" s="72"/>
      <c r="FRU183" s="72"/>
      <c r="FRV183" s="72" t="s">
        <v>84</v>
      </c>
      <c r="FRW183" s="72"/>
      <c r="FRX183" s="72"/>
      <c r="FRY183" s="72"/>
      <c r="FRZ183" s="72" t="s">
        <v>84</v>
      </c>
      <c r="FSA183" s="72"/>
      <c r="FSB183" s="72"/>
      <c r="FSC183" s="72"/>
      <c r="FSD183" s="72" t="s">
        <v>84</v>
      </c>
      <c r="FSE183" s="72"/>
      <c r="FSF183" s="72"/>
      <c r="FSG183" s="72"/>
      <c r="FSH183" s="72" t="s">
        <v>84</v>
      </c>
      <c r="FSI183" s="72"/>
      <c r="FSJ183" s="72"/>
      <c r="FSK183" s="72"/>
      <c r="FSL183" s="72" t="s">
        <v>84</v>
      </c>
      <c r="FSM183" s="72"/>
      <c r="FSN183" s="72"/>
      <c r="FSO183" s="72"/>
      <c r="FSP183" s="72" t="s">
        <v>84</v>
      </c>
      <c r="FSQ183" s="72"/>
      <c r="FSR183" s="72"/>
      <c r="FSS183" s="72"/>
      <c r="FST183" s="72" t="s">
        <v>84</v>
      </c>
      <c r="FSU183" s="72"/>
      <c r="FSV183" s="72"/>
      <c r="FSW183" s="72"/>
      <c r="FSX183" s="72" t="s">
        <v>84</v>
      </c>
      <c r="FSY183" s="72"/>
      <c r="FSZ183" s="72"/>
      <c r="FTA183" s="72"/>
      <c r="FTB183" s="72" t="s">
        <v>84</v>
      </c>
      <c r="FTC183" s="72"/>
      <c r="FTD183" s="72"/>
      <c r="FTE183" s="72"/>
      <c r="FTF183" s="72" t="s">
        <v>84</v>
      </c>
      <c r="FTG183" s="72"/>
      <c r="FTH183" s="72"/>
      <c r="FTI183" s="72"/>
      <c r="FTJ183" s="72" t="s">
        <v>84</v>
      </c>
      <c r="FTK183" s="72"/>
      <c r="FTL183" s="72"/>
      <c r="FTM183" s="72"/>
      <c r="FTN183" s="72" t="s">
        <v>84</v>
      </c>
      <c r="FTO183" s="72"/>
      <c r="FTP183" s="72"/>
      <c r="FTQ183" s="72"/>
      <c r="FTR183" s="72" t="s">
        <v>84</v>
      </c>
      <c r="FTS183" s="72"/>
      <c r="FTT183" s="72"/>
      <c r="FTU183" s="72"/>
      <c r="FTV183" s="72" t="s">
        <v>84</v>
      </c>
      <c r="FTW183" s="72"/>
      <c r="FTX183" s="72"/>
      <c r="FTY183" s="72"/>
      <c r="FTZ183" s="72" t="s">
        <v>84</v>
      </c>
      <c r="FUA183" s="72"/>
      <c r="FUB183" s="72"/>
      <c r="FUC183" s="72"/>
      <c r="FUD183" s="72" t="s">
        <v>84</v>
      </c>
      <c r="FUE183" s="72"/>
      <c r="FUF183" s="72"/>
      <c r="FUG183" s="72"/>
      <c r="FUH183" s="72" t="s">
        <v>84</v>
      </c>
      <c r="FUI183" s="72"/>
      <c r="FUJ183" s="72"/>
      <c r="FUK183" s="72"/>
      <c r="FUL183" s="72" t="s">
        <v>84</v>
      </c>
      <c r="FUM183" s="72"/>
      <c r="FUN183" s="72"/>
      <c r="FUO183" s="72"/>
      <c r="FUP183" s="72" t="s">
        <v>84</v>
      </c>
      <c r="FUQ183" s="72"/>
      <c r="FUR183" s="72"/>
      <c r="FUS183" s="72"/>
      <c r="FUT183" s="72" t="s">
        <v>84</v>
      </c>
      <c r="FUU183" s="72"/>
      <c r="FUV183" s="72"/>
      <c r="FUW183" s="72"/>
      <c r="FUX183" s="72" t="s">
        <v>84</v>
      </c>
      <c r="FUY183" s="72"/>
      <c r="FUZ183" s="72"/>
      <c r="FVA183" s="72"/>
      <c r="FVB183" s="72" t="s">
        <v>84</v>
      </c>
      <c r="FVC183" s="72"/>
      <c r="FVD183" s="72"/>
      <c r="FVE183" s="72"/>
      <c r="FVF183" s="72" t="s">
        <v>84</v>
      </c>
      <c r="FVG183" s="72"/>
      <c r="FVH183" s="72"/>
      <c r="FVI183" s="72"/>
      <c r="FVJ183" s="72" t="s">
        <v>84</v>
      </c>
      <c r="FVK183" s="72"/>
      <c r="FVL183" s="72"/>
      <c r="FVM183" s="72"/>
      <c r="FVN183" s="72" t="s">
        <v>84</v>
      </c>
      <c r="FVO183" s="72"/>
      <c r="FVP183" s="72"/>
      <c r="FVQ183" s="72"/>
      <c r="FVR183" s="72" t="s">
        <v>84</v>
      </c>
      <c r="FVS183" s="72"/>
      <c r="FVT183" s="72"/>
      <c r="FVU183" s="72"/>
      <c r="FVV183" s="72" t="s">
        <v>84</v>
      </c>
      <c r="FVW183" s="72"/>
      <c r="FVX183" s="72"/>
      <c r="FVY183" s="72"/>
      <c r="FVZ183" s="72" t="s">
        <v>84</v>
      </c>
      <c r="FWA183" s="72"/>
      <c r="FWB183" s="72"/>
      <c r="FWC183" s="72"/>
      <c r="FWD183" s="72" t="s">
        <v>84</v>
      </c>
      <c r="FWE183" s="72"/>
      <c r="FWF183" s="72"/>
      <c r="FWG183" s="72"/>
      <c r="FWH183" s="72" t="s">
        <v>84</v>
      </c>
      <c r="FWI183" s="72"/>
      <c r="FWJ183" s="72"/>
      <c r="FWK183" s="72"/>
      <c r="FWL183" s="72" t="s">
        <v>84</v>
      </c>
      <c r="FWM183" s="72"/>
      <c r="FWN183" s="72"/>
      <c r="FWO183" s="72"/>
      <c r="FWP183" s="72" t="s">
        <v>84</v>
      </c>
      <c r="FWQ183" s="72"/>
      <c r="FWR183" s="72"/>
      <c r="FWS183" s="72"/>
      <c r="FWT183" s="72" t="s">
        <v>84</v>
      </c>
      <c r="FWU183" s="72"/>
      <c r="FWV183" s="72"/>
      <c r="FWW183" s="72"/>
      <c r="FWX183" s="72" t="s">
        <v>84</v>
      </c>
      <c r="FWY183" s="72"/>
      <c r="FWZ183" s="72"/>
      <c r="FXA183" s="72"/>
      <c r="FXB183" s="72" t="s">
        <v>84</v>
      </c>
      <c r="FXC183" s="72"/>
      <c r="FXD183" s="72"/>
      <c r="FXE183" s="72"/>
      <c r="FXF183" s="72" t="s">
        <v>84</v>
      </c>
      <c r="FXG183" s="72"/>
      <c r="FXH183" s="72"/>
      <c r="FXI183" s="72"/>
      <c r="FXJ183" s="72" t="s">
        <v>84</v>
      </c>
      <c r="FXK183" s="72"/>
      <c r="FXL183" s="72"/>
      <c r="FXM183" s="72"/>
      <c r="FXN183" s="72" t="s">
        <v>84</v>
      </c>
      <c r="FXO183" s="72"/>
      <c r="FXP183" s="72"/>
      <c r="FXQ183" s="72"/>
      <c r="FXR183" s="72" t="s">
        <v>84</v>
      </c>
      <c r="FXS183" s="72"/>
      <c r="FXT183" s="72"/>
      <c r="FXU183" s="72"/>
      <c r="FXV183" s="72" t="s">
        <v>84</v>
      </c>
      <c r="FXW183" s="72"/>
      <c r="FXX183" s="72"/>
      <c r="FXY183" s="72"/>
      <c r="FXZ183" s="72" t="s">
        <v>84</v>
      </c>
      <c r="FYA183" s="72"/>
      <c r="FYB183" s="72"/>
      <c r="FYC183" s="72"/>
      <c r="FYD183" s="72" t="s">
        <v>84</v>
      </c>
      <c r="FYE183" s="72"/>
      <c r="FYF183" s="72"/>
      <c r="FYG183" s="72"/>
      <c r="FYH183" s="72" t="s">
        <v>84</v>
      </c>
      <c r="FYI183" s="72"/>
      <c r="FYJ183" s="72"/>
      <c r="FYK183" s="72"/>
      <c r="FYL183" s="72" t="s">
        <v>84</v>
      </c>
      <c r="FYM183" s="72"/>
      <c r="FYN183" s="72"/>
      <c r="FYO183" s="72"/>
      <c r="FYP183" s="72" t="s">
        <v>84</v>
      </c>
      <c r="FYQ183" s="72"/>
      <c r="FYR183" s="72"/>
      <c r="FYS183" s="72"/>
      <c r="FYT183" s="72" t="s">
        <v>84</v>
      </c>
      <c r="FYU183" s="72"/>
      <c r="FYV183" s="72"/>
      <c r="FYW183" s="72"/>
      <c r="FYX183" s="72" t="s">
        <v>84</v>
      </c>
      <c r="FYY183" s="72"/>
      <c r="FYZ183" s="72"/>
      <c r="FZA183" s="72"/>
      <c r="FZB183" s="72" t="s">
        <v>84</v>
      </c>
      <c r="FZC183" s="72"/>
      <c r="FZD183" s="72"/>
      <c r="FZE183" s="72"/>
      <c r="FZF183" s="72" t="s">
        <v>84</v>
      </c>
      <c r="FZG183" s="72"/>
      <c r="FZH183" s="72"/>
      <c r="FZI183" s="72"/>
      <c r="FZJ183" s="72" t="s">
        <v>84</v>
      </c>
      <c r="FZK183" s="72"/>
      <c r="FZL183" s="72"/>
      <c r="FZM183" s="72"/>
      <c r="FZN183" s="72" t="s">
        <v>84</v>
      </c>
      <c r="FZO183" s="72"/>
      <c r="FZP183" s="72"/>
      <c r="FZQ183" s="72"/>
      <c r="FZR183" s="72" t="s">
        <v>84</v>
      </c>
      <c r="FZS183" s="72"/>
      <c r="FZT183" s="72"/>
      <c r="FZU183" s="72"/>
      <c r="FZV183" s="72" t="s">
        <v>84</v>
      </c>
      <c r="FZW183" s="72"/>
      <c r="FZX183" s="72"/>
      <c r="FZY183" s="72"/>
      <c r="FZZ183" s="72" t="s">
        <v>84</v>
      </c>
      <c r="GAA183" s="72"/>
      <c r="GAB183" s="72"/>
      <c r="GAC183" s="72"/>
      <c r="GAD183" s="72" t="s">
        <v>84</v>
      </c>
      <c r="GAE183" s="72"/>
      <c r="GAF183" s="72"/>
      <c r="GAG183" s="72"/>
      <c r="GAH183" s="72" t="s">
        <v>84</v>
      </c>
      <c r="GAI183" s="72"/>
      <c r="GAJ183" s="72"/>
      <c r="GAK183" s="72"/>
      <c r="GAL183" s="72" t="s">
        <v>84</v>
      </c>
      <c r="GAM183" s="72"/>
      <c r="GAN183" s="72"/>
      <c r="GAO183" s="72"/>
      <c r="GAP183" s="72" t="s">
        <v>84</v>
      </c>
      <c r="GAQ183" s="72"/>
      <c r="GAR183" s="72"/>
      <c r="GAS183" s="72"/>
      <c r="GAT183" s="72" t="s">
        <v>84</v>
      </c>
      <c r="GAU183" s="72"/>
      <c r="GAV183" s="72"/>
      <c r="GAW183" s="72"/>
      <c r="GAX183" s="72" t="s">
        <v>84</v>
      </c>
      <c r="GAY183" s="72"/>
      <c r="GAZ183" s="72"/>
      <c r="GBA183" s="72"/>
      <c r="GBB183" s="72" t="s">
        <v>84</v>
      </c>
      <c r="GBC183" s="72"/>
      <c r="GBD183" s="72"/>
      <c r="GBE183" s="72"/>
      <c r="GBF183" s="72" t="s">
        <v>84</v>
      </c>
      <c r="GBG183" s="72"/>
      <c r="GBH183" s="72"/>
      <c r="GBI183" s="72"/>
      <c r="GBJ183" s="72" t="s">
        <v>84</v>
      </c>
      <c r="GBK183" s="72"/>
      <c r="GBL183" s="72"/>
      <c r="GBM183" s="72"/>
      <c r="GBN183" s="72" t="s">
        <v>84</v>
      </c>
      <c r="GBO183" s="72"/>
      <c r="GBP183" s="72"/>
      <c r="GBQ183" s="72"/>
      <c r="GBR183" s="72" t="s">
        <v>84</v>
      </c>
      <c r="GBS183" s="72"/>
      <c r="GBT183" s="72"/>
      <c r="GBU183" s="72"/>
      <c r="GBV183" s="72" t="s">
        <v>84</v>
      </c>
      <c r="GBW183" s="72"/>
      <c r="GBX183" s="72"/>
      <c r="GBY183" s="72"/>
      <c r="GBZ183" s="72" t="s">
        <v>84</v>
      </c>
      <c r="GCA183" s="72"/>
      <c r="GCB183" s="72"/>
      <c r="GCC183" s="72"/>
      <c r="GCD183" s="72" t="s">
        <v>84</v>
      </c>
      <c r="GCE183" s="72"/>
      <c r="GCF183" s="72"/>
      <c r="GCG183" s="72"/>
      <c r="GCH183" s="72" t="s">
        <v>84</v>
      </c>
      <c r="GCI183" s="72"/>
      <c r="GCJ183" s="72"/>
      <c r="GCK183" s="72"/>
      <c r="GCL183" s="72" t="s">
        <v>84</v>
      </c>
      <c r="GCM183" s="72"/>
      <c r="GCN183" s="72"/>
      <c r="GCO183" s="72"/>
      <c r="GCP183" s="72" t="s">
        <v>84</v>
      </c>
      <c r="GCQ183" s="72"/>
      <c r="GCR183" s="72"/>
      <c r="GCS183" s="72"/>
      <c r="GCT183" s="72" t="s">
        <v>84</v>
      </c>
      <c r="GCU183" s="72"/>
      <c r="GCV183" s="72"/>
      <c r="GCW183" s="72"/>
      <c r="GCX183" s="72" t="s">
        <v>84</v>
      </c>
      <c r="GCY183" s="72"/>
      <c r="GCZ183" s="72"/>
      <c r="GDA183" s="72"/>
      <c r="GDB183" s="72" t="s">
        <v>84</v>
      </c>
      <c r="GDC183" s="72"/>
      <c r="GDD183" s="72"/>
      <c r="GDE183" s="72"/>
      <c r="GDF183" s="72" t="s">
        <v>84</v>
      </c>
      <c r="GDG183" s="72"/>
      <c r="GDH183" s="72"/>
      <c r="GDI183" s="72"/>
      <c r="GDJ183" s="72" t="s">
        <v>84</v>
      </c>
      <c r="GDK183" s="72"/>
      <c r="GDL183" s="72"/>
      <c r="GDM183" s="72"/>
      <c r="GDN183" s="72" t="s">
        <v>84</v>
      </c>
      <c r="GDO183" s="72"/>
      <c r="GDP183" s="72"/>
      <c r="GDQ183" s="72"/>
      <c r="GDR183" s="72" t="s">
        <v>84</v>
      </c>
      <c r="GDS183" s="72"/>
      <c r="GDT183" s="72"/>
      <c r="GDU183" s="72"/>
      <c r="GDV183" s="72" t="s">
        <v>84</v>
      </c>
      <c r="GDW183" s="72"/>
      <c r="GDX183" s="72"/>
      <c r="GDY183" s="72"/>
      <c r="GDZ183" s="72" t="s">
        <v>84</v>
      </c>
      <c r="GEA183" s="72"/>
      <c r="GEB183" s="72"/>
      <c r="GEC183" s="72"/>
      <c r="GED183" s="72" t="s">
        <v>84</v>
      </c>
      <c r="GEE183" s="72"/>
      <c r="GEF183" s="72"/>
      <c r="GEG183" s="72"/>
      <c r="GEH183" s="72" t="s">
        <v>84</v>
      </c>
      <c r="GEI183" s="72"/>
      <c r="GEJ183" s="72"/>
      <c r="GEK183" s="72"/>
      <c r="GEL183" s="72" t="s">
        <v>84</v>
      </c>
      <c r="GEM183" s="72"/>
      <c r="GEN183" s="72"/>
      <c r="GEO183" s="72"/>
      <c r="GEP183" s="72" t="s">
        <v>84</v>
      </c>
      <c r="GEQ183" s="72"/>
      <c r="GER183" s="72"/>
      <c r="GES183" s="72"/>
      <c r="GET183" s="72" t="s">
        <v>84</v>
      </c>
      <c r="GEU183" s="72"/>
      <c r="GEV183" s="72"/>
      <c r="GEW183" s="72"/>
      <c r="GEX183" s="72" t="s">
        <v>84</v>
      </c>
      <c r="GEY183" s="72"/>
      <c r="GEZ183" s="72"/>
      <c r="GFA183" s="72"/>
      <c r="GFB183" s="72" t="s">
        <v>84</v>
      </c>
      <c r="GFC183" s="72"/>
      <c r="GFD183" s="72"/>
      <c r="GFE183" s="72"/>
      <c r="GFF183" s="72" t="s">
        <v>84</v>
      </c>
      <c r="GFG183" s="72"/>
      <c r="GFH183" s="72"/>
      <c r="GFI183" s="72"/>
      <c r="GFJ183" s="72" t="s">
        <v>84</v>
      </c>
      <c r="GFK183" s="72"/>
      <c r="GFL183" s="72"/>
      <c r="GFM183" s="72"/>
      <c r="GFN183" s="72" t="s">
        <v>84</v>
      </c>
      <c r="GFO183" s="72"/>
      <c r="GFP183" s="72"/>
      <c r="GFQ183" s="72"/>
      <c r="GFR183" s="72" t="s">
        <v>84</v>
      </c>
      <c r="GFS183" s="72"/>
      <c r="GFT183" s="72"/>
      <c r="GFU183" s="72"/>
      <c r="GFV183" s="72" t="s">
        <v>84</v>
      </c>
      <c r="GFW183" s="72"/>
      <c r="GFX183" s="72"/>
      <c r="GFY183" s="72"/>
      <c r="GFZ183" s="72" t="s">
        <v>84</v>
      </c>
      <c r="GGA183" s="72"/>
      <c r="GGB183" s="72"/>
      <c r="GGC183" s="72"/>
      <c r="GGD183" s="72" t="s">
        <v>84</v>
      </c>
      <c r="GGE183" s="72"/>
      <c r="GGF183" s="72"/>
      <c r="GGG183" s="72"/>
      <c r="GGH183" s="72" t="s">
        <v>84</v>
      </c>
      <c r="GGI183" s="72"/>
      <c r="GGJ183" s="72"/>
      <c r="GGK183" s="72"/>
      <c r="GGL183" s="72" t="s">
        <v>84</v>
      </c>
      <c r="GGM183" s="72"/>
      <c r="GGN183" s="72"/>
      <c r="GGO183" s="72"/>
      <c r="GGP183" s="72" t="s">
        <v>84</v>
      </c>
      <c r="GGQ183" s="72"/>
      <c r="GGR183" s="72"/>
      <c r="GGS183" s="72"/>
      <c r="GGT183" s="72" t="s">
        <v>84</v>
      </c>
      <c r="GGU183" s="72"/>
      <c r="GGV183" s="72"/>
      <c r="GGW183" s="72"/>
      <c r="GGX183" s="72" t="s">
        <v>84</v>
      </c>
      <c r="GGY183" s="72"/>
      <c r="GGZ183" s="72"/>
      <c r="GHA183" s="72"/>
      <c r="GHB183" s="72" t="s">
        <v>84</v>
      </c>
      <c r="GHC183" s="72"/>
      <c r="GHD183" s="72"/>
      <c r="GHE183" s="72"/>
      <c r="GHF183" s="72" t="s">
        <v>84</v>
      </c>
      <c r="GHG183" s="72"/>
      <c r="GHH183" s="72"/>
      <c r="GHI183" s="72"/>
      <c r="GHJ183" s="72" t="s">
        <v>84</v>
      </c>
      <c r="GHK183" s="72"/>
      <c r="GHL183" s="72"/>
      <c r="GHM183" s="72"/>
      <c r="GHN183" s="72" t="s">
        <v>84</v>
      </c>
      <c r="GHO183" s="72"/>
      <c r="GHP183" s="72"/>
      <c r="GHQ183" s="72"/>
      <c r="GHR183" s="72" t="s">
        <v>84</v>
      </c>
      <c r="GHS183" s="72"/>
      <c r="GHT183" s="72"/>
      <c r="GHU183" s="72"/>
      <c r="GHV183" s="72" t="s">
        <v>84</v>
      </c>
      <c r="GHW183" s="72"/>
      <c r="GHX183" s="72"/>
      <c r="GHY183" s="72"/>
      <c r="GHZ183" s="72" t="s">
        <v>84</v>
      </c>
      <c r="GIA183" s="72"/>
      <c r="GIB183" s="72"/>
      <c r="GIC183" s="72"/>
      <c r="GID183" s="72" t="s">
        <v>84</v>
      </c>
      <c r="GIE183" s="72"/>
      <c r="GIF183" s="72"/>
      <c r="GIG183" s="72"/>
      <c r="GIH183" s="72" t="s">
        <v>84</v>
      </c>
      <c r="GII183" s="72"/>
      <c r="GIJ183" s="72"/>
      <c r="GIK183" s="72"/>
      <c r="GIL183" s="72" t="s">
        <v>84</v>
      </c>
      <c r="GIM183" s="72"/>
      <c r="GIN183" s="72"/>
      <c r="GIO183" s="72"/>
      <c r="GIP183" s="72" t="s">
        <v>84</v>
      </c>
      <c r="GIQ183" s="72"/>
      <c r="GIR183" s="72"/>
      <c r="GIS183" s="72"/>
      <c r="GIT183" s="72" t="s">
        <v>84</v>
      </c>
      <c r="GIU183" s="72"/>
      <c r="GIV183" s="72"/>
      <c r="GIW183" s="72"/>
      <c r="GIX183" s="72" t="s">
        <v>84</v>
      </c>
      <c r="GIY183" s="72"/>
      <c r="GIZ183" s="72"/>
      <c r="GJA183" s="72"/>
      <c r="GJB183" s="72" t="s">
        <v>84</v>
      </c>
      <c r="GJC183" s="72"/>
      <c r="GJD183" s="72"/>
      <c r="GJE183" s="72"/>
      <c r="GJF183" s="72" t="s">
        <v>84</v>
      </c>
      <c r="GJG183" s="72"/>
      <c r="GJH183" s="72"/>
      <c r="GJI183" s="72"/>
      <c r="GJJ183" s="72" t="s">
        <v>84</v>
      </c>
      <c r="GJK183" s="72"/>
      <c r="GJL183" s="72"/>
      <c r="GJM183" s="72"/>
      <c r="GJN183" s="72" t="s">
        <v>84</v>
      </c>
      <c r="GJO183" s="72"/>
      <c r="GJP183" s="72"/>
      <c r="GJQ183" s="72"/>
      <c r="GJR183" s="72" t="s">
        <v>84</v>
      </c>
      <c r="GJS183" s="72"/>
      <c r="GJT183" s="72"/>
      <c r="GJU183" s="72"/>
      <c r="GJV183" s="72" t="s">
        <v>84</v>
      </c>
      <c r="GJW183" s="72"/>
      <c r="GJX183" s="72"/>
      <c r="GJY183" s="72"/>
      <c r="GJZ183" s="72" t="s">
        <v>84</v>
      </c>
      <c r="GKA183" s="72"/>
      <c r="GKB183" s="72"/>
      <c r="GKC183" s="72"/>
      <c r="GKD183" s="72" t="s">
        <v>84</v>
      </c>
      <c r="GKE183" s="72"/>
      <c r="GKF183" s="72"/>
      <c r="GKG183" s="72"/>
      <c r="GKH183" s="72" t="s">
        <v>84</v>
      </c>
      <c r="GKI183" s="72"/>
      <c r="GKJ183" s="72"/>
      <c r="GKK183" s="72"/>
      <c r="GKL183" s="72" t="s">
        <v>84</v>
      </c>
      <c r="GKM183" s="72"/>
      <c r="GKN183" s="72"/>
      <c r="GKO183" s="72"/>
      <c r="GKP183" s="72" t="s">
        <v>84</v>
      </c>
      <c r="GKQ183" s="72"/>
      <c r="GKR183" s="72"/>
      <c r="GKS183" s="72"/>
      <c r="GKT183" s="72" t="s">
        <v>84</v>
      </c>
      <c r="GKU183" s="72"/>
      <c r="GKV183" s="72"/>
      <c r="GKW183" s="72"/>
      <c r="GKX183" s="72" t="s">
        <v>84</v>
      </c>
      <c r="GKY183" s="72"/>
      <c r="GKZ183" s="72"/>
      <c r="GLA183" s="72"/>
      <c r="GLB183" s="72" t="s">
        <v>84</v>
      </c>
      <c r="GLC183" s="72"/>
      <c r="GLD183" s="72"/>
      <c r="GLE183" s="72"/>
      <c r="GLF183" s="72" t="s">
        <v>84</v>
      </c>
      <c r="GLG183" s="72"/>
      <c r="GLH183" s="72"/>
      <c r="GLI183" s="72"/>
      <c r="GLJ183" s="72" t="s">
        <v>84</v>
      </c>
      <c r="GLK183" s="72"/>
      <c r="GLL183" s="72"/>
      <c r="GLM183" s="72"/>
      <c r="GLN183" s="72" t="s">
        <v>84</v>
      </c>
      <c r="GLO183" s="72"/>
      <c r="GLP183" s="72"/>
      <c r="GLQ183" s="72"/>
      <c r="GLR183" s="72" t="s">
        <v>84</v>
      </c>
      <c r="GLS183" s="72"/>
      <c r="GLT183" s="72"/>
      <c r="GLU183" s="72"/>
      <c r="GLV183" s="72" t="s">
        <v>84</v>
      </c>
      <c r="GLW183" s="72"/>
      <c r="GLX183" s="72"/>
      <c r="GLY183" s="72"/>
      <c r="GLZ183" s="72" t="s">
        <v>84</v>
      </c>
      <c r="GMA183" s="72"/>
      <c r="GMB183" s="72"/>
      <c r="GMC183" s="72"/>
      <c r="GMD183" s="72" t="s">
        <v>84</v>
      </c>
      <c r="GME183" s="72"/>
      <c r="GMF183" s="72"/>
      <c r="GMG183" s="72"/>
      <c r="GMH183" s="72" t="s">
        <v>84</v>
      </c>
      <c r="GMI183" s="72"/>
      <c r="GMJ183" s="72"/>
      <c r="GMK183" s="72"/>
      <c r="GML183" s="72" t="s">
        <v>84</v>
      </c>
      <c r="GMM183" s="72"/>
      <c r="GMN183" s="72"/>
      <c r="GMO183" s="72"/>
      <c r="GMP183" s="72" t="s">
        <v>84</v>
      </c>
      <c r="GMQ183" s="72"/>
      <c r="GMR183" s="72"/>
      <c r="GMS183" s="72"/>
      <c r="GMT183" s="72" t="s">
        <v>84</v>
      </c>
      <c r="GMU183" s="72"/>
      <c r="GMV183" s="72"/>
      <c r="GMW183" s="72"/>
      <c r="GMX183" s="72" t="s">
        <v>84</v>
      </c>
      <c r="GMY183" s="72"/>
      <c r="GMZ183" s="72"/>
      <c r="GNA183" s="72"/>
      <c r="GNB183" s="72" t="s">
        <v>84</v>
      </c>
      <c r="GNC183" s="72"/>
      <c r="GND183" s="72"/>
      <c r="GNE183" s="72"/>
      <c r="GNF183" s="72" t="s">
        <v>84</v>
      </c>
      <c r="GNG183" s="72"/>
      <c r="GNH183" s="72"/>
      <c r="GNI183" s="72"/>
      <c r="GNJ183" s="72" t="s">
        <v>84</v>
      </c>
      <c r="GNK183" s="72"/>
      <c r="GNL183" s="72"/>
      <c r="GNM183" s="72"/>
      <c r="GNN183" s="72" t="s">
        <v>84</v>
      </c>
      <c r="GNO183" s="72"/>
      <c r="GNP183" s="72"/>
      <c r="GNQ183" s="72"/>
      <c r="GNR183" s="72" t="s">
        <v>84</v>
      </c>
      <c r="GNS183" s="72"/>
      <c r="GNT183" s="72"/>
      <c r="GNU183" s="72"/>
      <c r="GNV183" s="72" t="s">
        <v>84</v>
      </c>
      <c r="GNW183" s="72"/>
      <c r="GNX183" s="72"/>
      <c r="GNY183" s="72"/>
      <c r="GNZ183" s="72" t="s">
        <v>84</v>
      </c>
      <c r="GOA183" s="72"/>
      <c r="GOB183" s="72"/>
      <c r="GOC183" s="72"/>
      <c r="GOD183" s="72" t="s">
        <v>84</v>
      </c>
      <c r="GOE183" s="72"/>
      <c r="GOF183" s="72"/>
      <c r="GOG183" s="72"/>
      <c r="GOH183" s="72" t="s">
        <v>84</v>
      </c>
      <c r="GOI183" s="72"/>
      <c r="GOJ183" s="72"/>
      <c r="GOK183" s="72"/>
      <c r="GOL183" s="72" t="s">
        <v>84</v>
      </c>
      <c r="GOM183" s="72"/>
      <c r="GON183" s="72"/>
      <c r="GOO183" s="72"/>
      <c r="GOP183" s="72" t="s">
        <v>84</v>
      </c>
      <c r="GOQ183" s="72"/>
      <c r="GOR183" s="72"/>
      <c r="GOS183" s="72"/>
      <c r="GOT183" s="72" t="s">
        <v>84</v>
      </c>
      <c r="GOU183" s="72"/>
      <c r="GOV183" s="72"/>
      <c r="GOW183" s="72"/>
      <c r="GOX183" s="72" t="s">
        <v>84</v>
      </c>
      <c r="GOY183" s="72"/>
      <c r="GOZ183" s="72"/>
      <c r="GPA183" s="72"/>
      <c r="GPB183" s="72" t="s">
        <v>84</v>
      </c>
      <c r="GPC183" s="72"/>
      <c r="GPD183" s="72"/>
      <c r="GPE183" s="72"/>
      <c r="GPF183" s="72" t="s">
        <v>84</v>
      </c>
      <c r="GPG183" s="72"/>
      <c r="GPH183" s="72"/>
      <c r="GPI183" s="72"/>
      <c r="GPJ183" s="72" t="s">
        <v>84</v>
      </c>
      <c r="GPK183" s="72"/>
      <c r="GPL183" s="72"/>
      <c r="GPM183" s="72"/>
      <c r="GPN183" s="72" t="s">
        <v>84</v>
      </c>
      <c r="GPO183" s="72"/>
      <c r="GPP183" s="72"/>
      <c r="GPQ183" s="72"/>
      <c r="GPR183" s="72" t="s">
        <v>84</v>
      </c>
      <c r="GPS183" s="72"/>
      <c r="GPT183" s="72"/>
      <c r="GPU183" s="72"/>
      <c r="GPV183" s="72" t="s">
        <v>84</v>
      </c>
      <c r="GPW183" s="72"/>
      <c r="GPX183" s="72"/>
      <c r="GPY183" s="72"/>
      <c r="GPZ183" s="72" t="s">
        <v>84</v>
      </c>
      <c r="GQA183" s="72"/>
      <c r="GQB183" s="72"/>
      <c r="GQC183" s="72"/>
      <c r="GQD183" s="72" t="s">
        <v>84</v>
      </c>
      <c r="GQE183" s="72"/>
      <c r="GQF183" s="72"/>
      <c r="GQG183" s="72"/>
      <c r="GQH183" s="72" t="s">
        <v>84</v>
      </c>
      <c r="GQI183" s="72"/>
      <c r="GQJ183" s="72"/>
      <c r="GQK183" s="72"/>
      <c r="GQL183" s="72" t="s">
        <v>84</v>
      </c>
      <c r="GQM183" s="72"/>
      <c r="GQN183" s="72"/>
      <c r="GQO183" s="72"/>
      <c r="GQP183" s="72" t="s">
        <v>84</v>
      </c>
      <c r="GQQ183" s="72"/>
      <c r="GQR183" s="72"/>
      <c r="GQS183" s="72"/>
      <c r="GQT183" s="72" t="s">
        <v>84</v>
      </c>
      <c r="GQU183" s="72"/>
      <c r="GQV183" s="72"/>
      <c r="GQW183" s="72"/>
      <c r="GQX183" s="72" t="s">
        <v>84</v>
      </c>
      <c r="GQY183" s="72"/>
      <c r="GQZ183" s="72"/>
      <c r="GRA183" s="72"/>
      <c r="GRB183" s="72" t="s">
        <v>84</v>
      </c>
      <c r="GRC183" s="72"/>
      <c r="GRD183" s="72"/>
      <c r="GRE183" s="72"/>
      <c r="GRF183" s="72" t="s">
        <v>84</v>
      </c>
      <c r="GRG183" s="72"/>
      <c r="GRH183" s="72"/>
      <c r="GRI183" s="72"/>
      <c r="GRJ183" s="72" t="s">
        <v>84</v>
      </c>
      <c r="GRK183" s="72"/>
      <c r="GRL183" s="72"/>
      <c r="GRM183" s="72"/>
      <c r="GRN183" s="72" t="s">
        <v>84</v>
      </c>
      <c r="GRO183" s="72"/>
      <c r="GRP183" s="72"/>
      <c r="GRQ183" s="72"/>
      <c r="GRR183" s="72" t="s">
        <v>84</v>
      </c>
      <c r="GRS183" s="72"/>
      <c r="GRT183" s="72"/>
      <c r="GRU183" s="72"/>
      <c r="GRV183" s="72" t="s">
        <v>84</v>
      </c>
      <c r="GRW183" s="72"/>
      <c r="GRX183" s="72"/>
      <c r="GRY183" s="72"/>
      <c r="GRZ183" s="72" t="s">
        <v>84</v>
      </c>
      <c r="GSA183" s="72"/>
      <c r="GSB183" s="72"/>
      <c r="GSC183" s="72"/>
      <c r="GSD183" s="72" t="s">
        <v>84</v>
      </c>
      <c r="GSE183" s="72"/>
      <c r="GSF183" s="72"/>
      <c r="GSG183" s="72"/>
      <c r="GSH183" s="72" t="s">
        <v>84</v>
      </c>
      <c r="GSI183" s="72"/>
      <c r="GSJ183" s="72"/>
      <c r="GSK183" s="72"/>
      <c r="GSL183" s="72" t="s">
        <v>84</v>
      </c>
      <c r="GSM183" s="72"/>
      <c r="GSN183" s="72"/>
      <c r="GSO183" s="72"/>
      <c r="GSP183" s="72" t="s">
        <v>84</v>
      </c>
      <c r="GSQ183" s="72"/>
      <c r="GSR183" s="72"/>
      <c r="GSS183" s="72"/>
      <c r="GST183" s="72" t="s">
        <v>84</v>
      </c>
      <c r="GSU183" s="72"/>
      <c r="GSV183" s="72"/>
      <c r="GSW183" s="72"/>
      <c r="GSX183" s="72" t="s">
        <v>84</v>
      </c>
      <c r="GSY183" s="72"/>
      <c r="GSZ183" s="72"/>
      <c r="GTA183" s="72"/>
      <c r="GTB183" s="72" t="s">
        <v>84</v>
      </c>
      <c r="GTC183" s="72"/>
      <c r="GTD183" s="72"/>
      <c r="GTE183" s="72"/>
      <c r="GTF183" s="72" t="s">
        <v>84</v>
      </c>
      <c r="GTG183" s="72"/>
      <c r="GTH183" s="72"/>
      <c r="GTI183" s="72"/>
      <c r="GTJ183" s="72" t="s">
        <v>84</v>
      </c>
      <c r="GTK183" s="72"/>
      <c r="GTL183" s="72"/>
      <c r="GTM183" s="72"/>
      <c r="GTN183" s="72" t="s">
        <v>84</v>
      </c>
      <c r="GTO183" s="72"/>
      <c r="GTP183" s="72"/>
      <c r="GTQ183" s="72"/>
      <c r="GTR183" s="72" t="s">
        <v>84</v>
      </c>
      <c r="GTS183" s="72"/>
      <c r="GTT183" s="72"/>
      <c r="GTU183" s="72"/>
      <c r="GTV183" s="72" t="s">
        <v>84</v>
      </c>
      <c r="GTW183" s="72"/>
      <c r="GTX183" s="72"/>
      <c r="GTY183" s="72"/>
      <c r="GTZ183" s="72" t="s">
        <v>84</v>
      </c>
      <c r="GUA183" s="72"/>
      <c r="GUB183" s="72"/>
      <c r="GUC183" s="72"/>
      <c r="GUD183" s="72" t="s">
        <v>84</v>
      </c>
      <c r="GUE183" s="72"/>
      <c r="GUF183" s="72"/>
      <c r="GUG183" s="72"/>
      <c r="GUH183" s="72" t="s">
        <v>84</v>
      </c>
      <c r="GUI183" s="72"/>
      <c r="GUJ183" s="72"/>
      <c r="GUK183" s="72"/>
      <c r="GUL183" s="72" t="s">
        <v>84</v>
      </c>
      <c r="GUM183" s="72"/>
      <c r="GUN183" s="72"/>
      <c r="GUO183" s="72"/>
      <c r="GUP183" s="72" t="s">
        <v>84</v>
      </c>
      <c r="GUQ183" s="72"/>
      <c r="GUR183" s="72"/>
      <c r="GUS183" s="72"/>
      <c r="GUT183" s="72" t="s">
        <v>84</v>
      </c>
      <c r="GUU183" s="72"/>
      <c r="GUV183" s="72"/>
      <c r="GUW183" s="72"/>
      <c r="GUX183" s="72" t="s">
        <v>84</v>
      </c>
      <c r="GUY183" s="72"/>
      <c r="GUZ183" s="72"/>
      <c r="GVA183" s="72"/>
      <c r="GVB183" s="72" t="s">
        <v>84</v>
      </c>
      <c r="GVC183" s="72"/>
      <c r="GVD183" s="72"/>
      <c r="GVE183" s="72"/>
      <c r="GVF183" s="72" t="s">
        <v>84</v>
      </c>
      <c r="GVG183" s="72"/>
      <c r="GVH183" s="72"/>
      <c r="GVI183" s="72"/>
      <c r="GVJ183" s="72" t="s">
        <v>84</v>
      </c>
      <c r="GVK183" s="72"/>
      <c r="GVL183" s="72"/>
      <c r="GVM183" s="72"/>
      <c r="GVN183" s="72" t="s">
        <v>84</v>
      </c>
      <c r="GVO183" s="72"/>
      <c r="GVP183" s="72"/>
      <c r="GVQ183" s="72"/>
      <c r="GVR183" s="72" t="s">
        <v>84</v>
      </c>
      <c r="GVS183" s="72"/>
      <c r="GVT183" s="72"/>
      <c r="GVU183" s="72"/>
      <c r="GVV183" s="72" t="s">
        <v>84</v>
      </c>
      <c r="GVW183" s="72"/>
      <c r="GVX183" s="72"/>
      <c r="GVY183" s="72"/>
      <c r="GVZ183" s="72" t="s">
        <v>84</v>
      </c>
      <c r="GWA183" s="72"/>
      <c r="GWB183" s="72"/>
      <c r="GWC183" s="72"/>
      <c r="GWD183" s="72" t="s">
        <v>84</v>
      </c>
      <c r="GWE183" s="72"/>
      <c r="GWF183" s="72"/>
      <c r="GWG183" s="72"/>
      <c r="GWH183" s="72" t="s">
        <v>84</v>
      </c>
      <c r="GWI183" s="72"/>
      <c r="GWJ183" s="72"/>
      <c r="GWK183" s="72"/>
      <c r="GWL183" s="72" t="s">
        <v>84</v>
      </c>
      <c r="GWM183" s="72"/>
      <c r="GWN183" s="72"/>
      <c r="GWO183" s="72"/>
      <c r="GWP183" s="72" t="s">
        <v>84</v>
      </c>
      <c r="GWQ183" s="72"/>
      <c r="GWR183" s="72"/>
      <c r="GWS183" s="72"/>
      <c r="GWT183" s="72" t="s">
        <v>84</v>
      </c>
      <c r="GWU183" s="72"/>
      <c r="GWV183" s="72"/>
      <c r="GWW183" s="72"/>
      <c r="GWX183" s="72" t="s">
        <v>84</v>
      </c>
      <c r="GWY183" s="72"/>
      <c r="GWZ183" s="72"/>
      <c r="GXA183" s="72"/>
      <c r="GXB183" s="72" t="s">
        <v>84</v>
      </c>
      <c r="GXC183" s="72"/>
      <c r="GXD183" s="72"/>
      <c r="GXE183" s="72"/>
      <c r="GXF183" s="72" t="s">
        <v>84</v>
      </c>
      <c r="GXG183" s="72"/>
      <c r="GXH183" s="72"/>
      <c r="GXI183" s="72"/>
      <c r="GXJ183" s="72" t="s">
        <v>84</v>
      </c>
      <c r="GXK183" s="72"/>
      <c r="GXL183" s="72"/>
      <c r="GXM183" s="72"/>
      <c r="GXN183" s="72" t="s">
        <v>84</v>
      </c>
      <c r="GXO183" s="72"/>
      <c r="GXP183" s="72"/>
      <c r="GXQ183" s="72"/>
      <c r="GXR183" s="72" t="s">
        <v>84</v>
      </c>
      <c r="GXS183" s="72"/>
      <c r="GXT183" s="72"/>
      <c r="GXU183" s="72"/>
      <c r="GXV183" s="72" t="s">
        <v>84</v>
      </c>
      <c r="GXW183" s="72"/>
      <c r="GXX183" s="72"/>
      <c r="GXY183" s="72"/>
      <c r="GXZ183" s="72" t="s">
        <v>84</v>
      </c>
      <c r="GYA183" s="72"/>
      <c r="GYB183" s="72"/>
      <c r="GYC183" s="72"/>
      <c r="GYD183" s="72" t="s">
        <v>84</v>
      </c>
      <c r="GYE183" s="72"/>
      <c r="GYF183" s="72"/>
      <c r="GYG183" s="72"/>
      <c r="GYH183" s="72" t="s">
        <v>84</v>
      </c>
      <c r="GYI183" s="72"/>
      <c r="GYJ183" s="72"/>
      <c r="GYK183" s="72"/>
      <c r="GYL183" s="72" t="s">
        <v>84</v>
      </c>
      <c r="GYM183" s="72"/>
      <c r="GYN183" s="72"/>
      <c r="GYO183" s="72"/>
      <c r="GYP183" s="72" t="s">
        <v>84</v>
      </c>
      <c r="GYQ183" s="72"/>
      <c r="GYR183" s="72"/>
      <c r="GYS183" s="72"/>
      <c r="GYT183" s="72" t="s">
        <v>84</v>
      </c>
      <c r="GYU183" s="72"/>
      <c r="GYV183" s="72"/>
      <c r="GYW183" s="72"/>
      <c r="GYX183" s="72" t="s">
        <v>84</v>
      </c>
      <c r="GYY183" s="72"/>
      <c r="GYZ183" s="72"/>
      <c r="GZA183" s="72"/>
      <c r="GZB183" s="72" t="s">
        <v>84</v>
      </c>
      <c r="GZC183" s="72"/>
      <c r="GZD183" s="72"/>
      <c r="GZE183" s="72"/>
      <c r="GZF183" s="72" t="s">
        <v>84</v>
      </c>
      <c r="GZG183" s="72"/>
      <c r="GZH183" s="72"/>
      <c r="GZI183" s="72"/>
      <c r="GZJ183" s="72" t="s">
        <v>84</v>
      </c>
      <c r="GZK183" s="72"/>
      <c r="GZL183" s="72"/>
      <c r="GZM183" s="72"/>
      <c r="GZN183" s="72" t="s">
        <v>84</v>
      </c>
      <c r="GZO183" s="72"/>
      <c r="GZP183" s="72"/>
      <c r="GZQ183" s="72"/>
      <c r="GZR183" s="72" t="s">
        <v>84</v>
      </c>
      <c r="GZS183" s="72"/>
      <c r="GZT183" s="72"/>
      <c r="GZU183" s="72"/>
      <c r="GZV183" s="72" t="s">
        <v>84</v>
      </c>
      <c r="GZW183" s="72"/>
      <c r="GZX183" s="72"/>
      <c r="GZY183" s="72"/>
      <c r="GZZ183" s="72" t="s">
        <v>84</v>
      </c>
      <c r="HAA183" s="72"/>
      <c r="HAB183" s="72"/>
      <c r="HAC183" s="72"/>
      <c r="HAD183" s="72" t="s">
        <v>84</v>
      </c>
      <c r="HAE183" s="72"/>
      <c r="HAF183" s="72"/>
      <c r="HAG183" s="72"/>
      <c r="HAH183" s="72" t="s">
        <v>84</v>
      </c>
      <c r="HAI183" s="72"/>
      <c r="HAJ183" s="72"/>
      <c r="HAK183" s="72"/>
      <c r="HAL183" s="72" t="s">
        <v>84</v>
      </c>
      <c r="HAM183" s="72"/>
      <c r="HAN183" s="72"/>
      <c r="HAO183" s="72"/>
      <c r="HAP183" s="72" t="s">
        <v>84</v>
      </c>
      <c r="HAQ183" s="72"/>
      <c r="HAR183" s="72"/>
      <c r="HAS183" s="72"/>
      <c r="HAT183" s="72" t="s">
        <v>84</v>
      </c>
      <c r="HAU183" s="72"/>
      <c r="HAV183" s="72"/>
      <c r="HAW183" s="72"/>
      <c r="HAX183" s="72" t="s">
        <v>84</v>
      </c>
      <c r="HAY183" s="72"/>
      <c r="HAZ183" s="72"/>
      <c r="HBA183" s="72"/>
      <c r="HBB183" s="72" t="s">
        <v>84</v>
      </c>
      <c r="HBC183" s="72"/>
      <c r="HBD183" s="72"/>
      <c r="HBE183" s="72"/>
      <c r="HBF183" s="72" t="s">
        <v>84</v>
      </c>
      <c r="HBG183" s="72"/>
      <c r="HBH183" s="72"/>
      <c r="HBI183" s="72"/>
      <c r="HBJ183" s="72" t="s">
        <v>84</v>
      </c>
      <c r="HBK183" s="72"/>
      <c r="HBL183" s="72"/>
      <c r="HBM183" s="72"/>
      <c r="HBN183" s="72" t="s">
        <v>84</v>
      </c>
      <c r="HBO183" s="72"/>
      <c r="HBP183" s="72"/>
      <c r="HBQ183" s="72"/>
      <c r="HBR183" s="72" t="s">
        <v>84</v>
      </c>
      <c r="HBS183" s="72"/>
      <c r="HBT183" s="72"/>
      <c r="HBU183" s="72"/>
      <c r="HBV183" s="72" t="s">
        <v>84</v>
      </c>
      <c r="HBW183" s="72"/>
      <c r="HBX183" s="72"/>
      <c r="HBY183" s="72"/>
      <c r="HBZ183" s="72" t="s">
        <v>84</v>
      </c>
      <c r="HCA183" s="72"/>
      <c r="HCB183" s="72"/>
      <c r="HCC183" s="72"/>
      <c r="HCD183" s="72" t="s">
        <v>84</v>
      </c>
      <c r="HCE183" s="72"/>
      <c r="HCF183" s="72"/>
      <c r="HCG183" s="72"/>
      <c r="HCH183" s="72" t="s">
        <v>84</v>
      </c>
      <c r="HCI183" s="72"/>
      <c r="HCJ183" s="72"/>
      <c r="HCK183" s="72"/>
      <c r="HCL183" s="72" t="s">
        <v>84</v>
      </c>
      <c r="HCM183" s="72"/>
      <c r="HCN183" s="72"/>
      <c r="HCO183" s="72"/>
      <c r="HCP183" s="72" t="s">
        <v>84</v>
      </c>
      <c r="HCQ183" s="72"/>
      <c r="HCR183" s="72"/>
      <c r="HCS183" s="72"/>
      <c r="HCT183" s="72" t="s">
        <v>84</v>
      </c>
      <c r="HCU183" s="72"/>
      <c r="HCV183" s="72"/>
      <c r="HCW183" s="72"/>
      <c r="HCX183" s="72" t="s">
        <v>84</v>
      </c>
      <c r="HCY183" s="72"/>
      <c r="HCZ183" s="72"/>
      <c r="HDA183" s="72"/>
      <c r="HDB183" s="72" t="s">
        <v>84</v>
      </c>
      <c r="HDC183" s="72"/>
      <c r="HDD183" s="72"/>
      <c r="HDE183" s="72"/>
      <c r="HDF183" s="72" t="s">
        <v>84</v>
      </c>
      <c r="HDG183" s="72"/>
      <c r="HDH183" s="72"/>
      <c r="HDI183" s="72"/>
      <c r="HDJ183" s="72" t="s">
        <v>84</v>
      </c>
      <c r="HDK183" s="72"/>
      <c r="HDL183" s="72"/>
      <c r="HDM183" s="72"/>
      <c r="HDN183" s="72" t="s">
        <v>84</v>
      </c>
      <c r="HDO183" s="72"/>
      <c r="HDP183" s="72"/>
      <c r="HDQ183" s="72"/>
      <c r="HDR183" s="72" t="s">
        <v>84</v>
      </c>
      <c r="HDS183" s="72"/>
      <c r="HDT183" s="72"/>
      <c r="HDU183" s="72"/>
      <c r="HDV183" s="72" t="s">
        <v>84</v>
      </c>
      <c r="HDW183" s="72"/>
      <c r="HDX183" s="72"/>
      <c r="HDY183" s="72"/>
      <c r="HDZ183" s="72" t="s">
        <v>84</v>
      </c>
      <c r="HEA183" s="72"/>
      <c r="HEB183" s="72"/>
      <c r="HEC183" s="72"/>
      <c r="HED183" s="72" t="s">
        <v>84</v>
      </c>
      <c r="HEE183" s="72"/>
      <c r="HEF183" s="72"/>
      <c r="HEG183" s="72"/>
      <c r="HEH183" s="72" t="s">
        <v>84</v>
      </c>
      <c r="HEI183" s="72"/>
      <c r="HEJ183" s="72"/>
      <c r="HEK183" s="72"/>
      <c r="HEL183" s="72" t="s">
        <v>84</v>
      </c>
      <c r="HEM183" s="72"/>
      <c r="HEN183" s="72"/>
      <c r="HEO183" s="72"/>
      <c r="HEP183" s="72" t="s">
        <v>84</v>
      </c>
      <c r="HEQ183" s="72"/>
      <c r="HER183" s="72"/>
      <c r="HES183" s="72"/>
      <c r="HET183" s="72" t="s">
        <v>84</v>
      </c>
      <c r="HEU183" s="72"/>
      <c r="HEV183" s="72"/>
      <c r="HEW183" s="72"/>
      <c r="HEX183" s="72" t="s">
        <v>84</v>
      </c>
      <c r="HEY183" s="72"/>
      <c r="HEZ183" s="72"/>
      <c r="HFA183" s="72"/>
      <c r="HFB183" s="72" t="s">
        <v>84</v>
      </c>
      <c r="HFC183" s="72"/>
      <c r="HFD183" s="72"/>
      <c r="HFE183" s="72"/>
      <c r="HFF183" s="72" t="s">
        <v>84</v>
      </c>
      <c r="HFG183" s="72"/>
      <c r="HFH183" s="72"/>
      <c r="HFI183" s="72"/>
      <c r="HFJ183" s="72" t="s">
        <v>84</v>
      </c>
      <c r="HFK183" s="72"/>
      <c r="HFL183" s="72"/>
      <c r="HFM183" s="72"/>
      <c r="HFN183" s="72" t="s">
        <v>84</v>
      </c>
      <c r="HFO183" s="72"/>
      <c r="HFP183" s="72"/>
      <c r="HFQ183" s="72"/>
      <c r="HFR183" s="72" t="s">
        <v>84</v>
      </c>
      <c r="HFS183" s="72"/>
      <c r="HFT183" s="72"/>
      <c r="HFU183" s="72"/>
      <c r="HFV183" s="72" t="s">
        <v>84</v>
      </c>
      <c r="HFW183" s="72"/>
      <c r="HFX183" s="72"/>
      <c r="HFY183" s="72"/>
      <c r="HFZ183" s="72" t="s">
        <v>84</v>
      </c>
      <c r="HGA183" s="72"/>
      <c r="HGB183" s="72"/>
      <c r="HGC183" s="72"/>
      <c r="HGD183" s="72" t="s">
        <v>84</v>
      </c>
      <c r="HGE183" s="72"/>
      <c r="HGF183" s="72"/>
      <c r="HGG183" s="72"/>
      <c r="HGH183" s="72" t="s">
        <v>84</v>
      </c>
      <c r="HGI183" s="72"/>
      <c r="HGJ183" s="72"/>
      <c r="HGK183" s="72"/>
      <c r="HGL183" s="72" t="s">
        <v>84</v>
      </c>
      <c r="HGM183" s="72"/>
      <c r="HGN183" s="72"/>
      <c r="HGO183" s="72"/>
      <c r="HGP183" s="72" t="s">
        <v>84</v>
      </c>
      <c r="HGQ183" s="72"/>
      <c r="HGR183" s="72"/>
      <c r="HGS183" s="72"/>
      <c r="HGT183" s="72" t="s">
        <v>84</v>
      </c>
      <c r="HGU183" s="72"/>
      <c r="HGV183" s="72"/>
      <c r="HGW183" s="72"/>
      <c r="HGX183" s="72" t="s">
        <v>84</v>
      </c>
      <c r="HGY183" s="72"/>
      <c r="HGZ183" s="72"/>
      <c r="HHA183" s="72"/>
      <c r="HHB183" s="72" t="s">
        <v>84</v>
      </c>
      <c r="HHC183" s="72"/>
      <c r="HHD183" s="72"/>
      <c r="HHE183" s="72"/>
      <c r="HHF183" s="72" t="s">
        <v>84</v>
      </c>
      <c r="HHG183" s="72"/>
      <c r="HHH183" s="72"/>
      <c r="HHI183" s="72"/>
      <c r="HHJ183" s="72" t="s">
        <v>84</v>
      </c>
      <c r="HHK183" s="72"/>
      <c r="HHL183" s="72"/>
      <c r="HHM183" s="72"/>
      <c r="HHN183" s="72" t="s">
        <v>84</v>
      </c>
      <c r="HHO183" s="72"/>
      <c r="HHP183" s="72"/>
      <c r="HHQ183" s="72"/>
      <c r="HHR183" s="72" t="s">
        <v>84</v>
      </c>
      <c r="HHS183" s="72"/>
      <c r="HHT183" s="72"/>
      <c r="HHU183" s="72"/>
      <c r="HHV183" s="72" t="s">
        <v>84</v>
      </c>
      <c r="HHW183" s="72"/>
      <c r="HHX183" s="72"/>
      <c r="HHY183" s="72"/>
      <c r="HHZ183" s="72" t="s">
        <v>84</v>
      </c>
      <c r="HIA183" s="72"/>
      <c r="HIB183" s="72"/>
      <c r="HIC183" s="72"/>
      <c r="HID183" s="72" t="s">
        <v>84</v>
      </c>
      <c r="HIE183" s="72"/>
      <c r="HIF183" s="72"/>
      <c r="HIG183" s="72"/>
      <c r="HIH183" s="72" t="s">
        <v>84</v>
      </c>
      <c r="HII183" s="72"/>
      <c r="HIJ183" s="72"/>
      <c r="HIK183" s="72"/>
      <c r="HIL183" s="72" t="s">
        <v>84</v>
      </c>
      <c r="HIM183" s="72"/>
      <c r="HIN183" s="72"/>
      <c r="HIO183" s="72"/>
      <c r="HIP183" s="72" t="s">
        <v>84</v>
      </c>
      <c r="HIQ183" s="72"/>
      <c r="HIR183" s="72"/>
      <c r="HIS183" s="72"/>
      <c r="HIT183" s="72" t="s">
        <v>84</v>
      </c>
      <c r="HIU183" s="72"/>
      <c r="HIV183" s="72"/>
      <c r="HIW183" s="72"/>
      <c r="HIX183" s="72" t="s">
        <v>84</v>
      </c>
      <c r="HIY183" s="72"/>
      <c r="HIZ183" s="72"/>
      <c r="HJA183" s="72"/>
      <c r="HJB183" s="72" t="s">
        <v>84</v>
      </c>
      <c r="HJC183" s="72"/>
      <c r="HJD183" s="72"/>
      <c r="HJE183" s="72"/>
      <c r="HJF183" s="72" t="s">
        <v>84</v>
      </c>
      <c r="HJG183" s="72"/>
      <c r="HJH183" s="72"/>
      <c r="HJI183" s="72"/>
      <c r="HJJ183" s="72" t="s">
        <v>84</v>
      </c>
      <c r="HJK183" s="72"/>
      <c r="HJL183" s="72"/>
      <c r="HJM183" s="72"/>
      <c r="HJN183" s="72" t="s">
        <v>84</v>
      </c>
      <c r="HJO183" s="72"/>
      <c r="HJP183" s="72"/>
      <c r="HJQ183" s="72"/>
      <c r="HJR183" s="72" t="s">
        <v>84</v>
      </c>
      <c r="HJS183" s="72"/>
      <c r="HJT183" s="72"/>
      <c r="HJU183" s="72"/>
      <c r="HJV183" s="72" t="s">
        <v>84</v>
      </c>
      <c r="HJW183" s="72"/>
      <c r="HJX183" s="72"/>
      <c r="HJY183" s="72"/>
      <c r="HJZ183" s="72" t="s">
        <v>84</v>
      </c>
      <c r="HKA183" s="72"/>
      <c r="HKB183" s="72"/>
      <c r="HKC183" s="72"/>
      <c r="HKD183" s="72" t="s">
        <v>84</v>
      </c>
      <c r="HKE183" s="72"/>
      <c r="HKF183" s="72"/>
      <c r="HKG183" s="72"/>
      <c r="HKH183" s="72" t="s">
        <v>84</v>
      </c>
      <c r="HKI183" s="72"/>
      <c r="HKJ183" s="72"/>
      <c r="HKK183" s="72"/>
      <c r="HKL183" s="72" t="s">
        <v>84</v>
      </c>
      <c r="HKM183" s="72"/>
      <c r="HKN183" s="72"/>
      <c r="HKO183" s="72"/>
      <c r="HKP183" s="72" t="s">
        <v>84</v>
      </c>
      <c r="HKQ183" s="72"/>
      <c r="HKR183" s="72"/>
      <c r="HKS183" s="72"/>
      <c r="HKT183" s="72" t="s">
        <v>84</v>
      </c>
      <c r="HKU183" s="72"/>
      <c r="HKV183" s="72"/>
      <c r="HKW183" s="72"/>
      <c r="HKX183" s="72" t="s">
        <v>84</v>
      </c>
      <c r="HKY183" s="72"/>
      <c r="HKZ183" s="72"/>
      <c r="HLA183" s="72"/>
      <c r="HLB183" s="72" t="s">
        <v>84</v>
      </c>
      <c r="HLC183" s="72"/>
      <c r="HLD183" s="72"/>
      <c r="HLE183" s="72"/>
      <c r="HLF183" s="72" t="s">
        <v>84</v>
      </c>
      <c r="HLG183" s="72"/>
      <c r="HLH183" s="72"/>
      <c r="HLI183" s="72"/>
      <c r="HLJ183" s="72" t="s">
        <v>84</v>
      </c>
      <c r="HLK183" s="72"/>
      <c r="HLL183" s="72"/>
      <c r="HLM183" s="72"/>
      <c r="HLN183" s="72" t="s">
        <v>84</v>
      </c>
      <c r="HLO183" s="72"/>
      <c r="HLP183" s="72"/>
      <c r="HLQ183" s="72"/>
      <c r="HLR183" s="72" t="s">
        <v>84</v>
      </c>
      <c r="HLS183" s="72"/>
      <c r="HLT183" s="72"/>
      <c r="HLU183" s="72"/>
      <c r="HLV183" s="72" t="s">
        <v>84</v>
      </c>
      <c r="HLW183" s="72"/>
      <c r="HLX183" s="72"/>
      <c r="HLY183" s="72"/>
      <c r="HLZ183" s="72" t="s">
        <v>84</v>
      </c>
      <c r="HMA183" s="72"/>
      <c r="HMB183" s="72"/>
      <c r="HMC183" s="72"/>
      <c r="HMD183" s="72" t="s">
        <v>84</v>
      </c>
      <c r="HME183" s="72"/>
      <c r="HMF183" s="72"/>
      <c r="HMG183" s="72"/>
      <c r="HMH183" s="72" t="s">
        <v>84</v>
      </c>
      <c r="HMI183" s="72"/>
      <c r="HMJ183" s="72"/>
      <c r="HMK183" s="72"/>
      <c r="HML183" s="72" t="s">
        <v>84</v>
      </c>
      <c r="HMM183" s="72"/>
      <c r="HMN183" s="72"/>
      <c r="HMO183" s="72"/>
      <c r="HMP183" s="72" t="s">
        <v>84</v>
      </c>
      <c r="HMQ183" s="72"/>
      <c r="HMR183" s="72"/>
      <c r="HMS183" s="72"/>
      <c r="HMT183" s="72" t="s">
        <v>84</v>
      </c>
      <c r="HMU183" s="72"/>
      <c r="HMV183" s="72"/>
      <c r="HMW183" s="72"/>
      <c r="HMX183" s="72" t="s">
        <v>84</v>
      </c>
      <c r="HMY183" s="72"/>
      <c r="HMZ183" s="72"/>
      <c r="HNA183" s="72"/>
      <c r="HNB183" s="72" t="s">
        <v>84</v>
      </c>
      <c r="HNC183" s="72"/>
      <c r="HND183" s="72"/>
      <c r="HNE183" s="72"/>
      <c r="HNF183" s="72" t="s">
        <v>84</v>
      </c>
      <c r="HNG183" s="72"/>
      <c r="HNH183" s="72"/>
      <c r="HNI183" s="72"/>
      <c r="HNJ183" s="72" t="s">
        <v>84</v>
      </c>
      <c r="HNK183" s="72"/>
      <c r="HNL183" s="72"/>
      <c r="HNM183" s="72"/>
      <c r="HNN183" s="72" t="s">
        <v>84</v>
      </c>
      <c r="HNO183" s="72"/>
      <c r="HNP183" s="72"/>
      <c r="HNQ183" s="72"/>
      <c r="HNR183" s="72" t="s">
        <v>84</v>
      </c>
      <c r="HNS183" s="72"/>
      <c r="HNT183" s="72"/>
      <c r="HNU183" s="72"/>
      <c r="HNV183" s="72" t="s">
        <v>84</v>
      </c>
      <c r="HNW183" s="72"/>
      <c r="HNX183" s="72"/>
      <c r="HNY183" s="72"/>
      <c r="HNZ183" s="72" t="s">
        <v>84</v>
      </c>
      <c r="HOA183" s="72"/>
      <c r="HOB183" s="72"/>
      <c r="HOC183" s="72"/>
      <c r="HOD183" s="72" t="s">
        <v>84</v>
      </c>
      <c r="HOE183" s="72"/>
      <c r="HOF183" s="72"/>
      <c r="HOG183" s="72"/>
      <c r="HOH183" s="72" t="s">
        <v>84</v>
      </c>
      <c r="HOI183" s="72"/>
      <c r="HOJ183" s="72"/>
      <c r="HOK183" s="72"/>
      <c r="HOL183" s="72" t="s">
        <v>84</v>
      </c>
      <c r="HOM183" s="72"/>
      <c r="HON183" s="72"/>
      <c r="HOO183" s="72"/>
      <c r="HOP183" s="72" t="s">
        <v>84</v>
      </c>
      <c r="HOQ183" s="72"/>
      <c r="HOR183" s="72"/>
      <c r="HOS183" s="72"/>
      <c r="HOT183" s="72" t="s">
        <v>84</v>
      </c>
      <c r="HOU183" s="72"/>
      <c r="HOV183" s="72"/>
      <c r="HOW183" s="72"/>
      <c r="HOX183" s="72" t="s">
        <v>84</v>
      </c>
      <c r="HOY183" s="72"/>
      <c r="HOZ183" s="72"/>
      <c r="HPA183" s="72"/>
      <c r="HPB183" s="72" t="s">
        <v>84</v>
      </c>
      <c r="HPC183" s="72"/>
      <c r="HPD183" s="72"/>
      <c r="HPE183" s="72"/>
      <c r="HPF183" s="72" t="s">
        <v>84</v>
      </c>
      <c r="HPG183" s="72"/>
      <c r="HPH183" s="72"/>
      <c r="HPI183" s="72"/>
      <c r="HPJ183" s="72" t="s">
        <v>84</v>
      </c>
      <c r="HPK183" s="72"/>
      <c r="HPL183" s="72"/>
      <c r="HPM183" s="72"/>
      <c r="HPN183" s="72" t="s">
        <v>84</v>
      </c>
      <c r="HPO183" s="72"/>
      <c r="HPP183" s="72"/>
      <c r="HPQ183" s="72"/>
      <c r="HPR183" s="72" t="s">
        <v>84</v>
      </c>
      <c r="HPS183" s="72"/>
      <c r="HPT183" s="72"/>
      <c r="HPU183" s="72"/>
      <c r="HPV183" s="72" t="s">
        <v>84</v>
      </c>
      <c r="HPW183" s="72"/>
      <c r="HPX183" s="72"/>
      <c r="HPY183" s="72"/>
      <c r="HPZ183" s="72" t="s">
        <v>84</v>
      </c>
      <c r="HQA183" s="72"/>
      <c r="HQB183" s="72"/>
      <c r="HQC183" s="72"/>
      <c r="HQD183" s="72" t="s">
        <v>84</v>
      </c>
      <c r="HQE183" s="72"/>
      <c r="HQF183" s="72"/>
      <c r="HQG183" s="72"/>
      <c r="HQH183" s="72" t="s">
        <v>84</v>
      </c>
      <c r="HQI183" s="72"/>
      <c r="HQJ183" s="72"/>
      <c r="HQK183" s="72"/>
      <c r="HQL183" s="72" t="s">
        <v>84</v>
      </c>
      <c r="HQM183" s="72"/>
      <c r="HQN183" s="72"/>
      <c r="HQO183" s="72"/>
      <c r="HQP183" s="72" t="s">
        <v>84</v>
      </c>
      <c r="HQQ183" s="72"/>
      <c r="HQR183" s="72"/>
      <c r="HQS183" s="72"/>
      <c r="HQT183" s="72" t="s">
        <v>84</v>
      </c>
      <c r="HQU183" s="72"/>
      <c r="HQV183" s="72"/>
      <c r="HQW183" s="72"/>
      <c r="HQX183" s="72" t="s">
        <v>84</v>
      </c>
      <c r="HQY183" s="72"/>
      <c r="HQZ183" s="72"/>
      <c r="HRA183" s="72"/>
      <c r="HRB183" s="72" t="s">
        <v>84</v>
      </c>
      <c r="HRC183" s="72"/>
      <c r="HRD183" s="72"/>
      <c r="HRE183" s="72"/>
      <c r="HRF183" s="72" t="s">
        <v>84</v>
      </c>
      <c r="HRG183" s="72"/>
      <c r="HRH183" s="72"/>
      <c r="HRI183" s="72"/>
      <c r="HRJ183" s="72" t="s">
        <v>84</v>
      </c>
      <c r="HRK183" s="72"/>
      <c r="HRL183" s="72"/>
      <c r="HRM183" s="72"/>
      <c r="HRN183" s="72" t="s">
        <v>84</v>
      </c>
      <c r="HRO183" s="72"/>
      <c r="HRP183" s="72"/>
      <c r="HRQ183" s="72"/>
      <c r="HRR183" s="72" t="s">
        <v>84</v>
      </c>
      <c r="HRS183" s="72"/>
      <c r="HRT183" s="72"/>
      <c r="HRU183" s="72"/>
      <c r="HRV183" s="72" t="s">
        <v>84</v>
      </c>
      <c r="HRW183" s="72"/>
      <c r="HRX183" s="72"/>
      <c r="HRY183" s="72"/>
      <c r="HRZ183" s="72" t="s">
        <v>84</v>
      </c>
      <c r="HSA183" s="72"/>
      <c r="HSB183" s="72"/>
      <c r="HSC183" s="72"/>
      <c r="HSD183" s="72" t="s">
        <v>84</v>
      </c>
      <c r="HSE183" s="72"/>
      <c r="HSF183" s="72"/>
      <c r="HSG183" s="72"/>
      <c r="HSH183" s="72" t="s">
        <v>84</v>
      </c>
      <c r="HSI183" s="72"/>
      <c r="HSJ183" s="72"/>
      <c r="HSK183" s="72"/>
      <c r="HSL183" s="72" t="s">
        <v>84</v>
      </c>
      <c r="HSM183" s="72"/>
      <c r="HSN183" s="72"/>
      <c r="HSO183" s="72"/>
      <c r="HSP183" s="72" t="s">
        <v>84</v>
      </c>
      <c r="HSQ183" s="72"/>
      <c r="HSR183" s="72"/>
      <c r="HSS183" s="72"/>
      <c r="HST183" s="72" t="s">
        <v>84</v>
      </c>
      <c r="HSU183" s="72"/>
      <c r="HSV183" s="72"/>
      <c r="HSW183" s="72"/>
      <c r="HSX183" s="72" t="s">
        <v>84</v>
      </c>
      <c r="HSY183" s="72"/>
      <c r="HSZ183" s="72"/>
      <c r="HTA183" s="72"/>
      <c r="HTB183" s="72" t="s">
        <v>84</v>
      </c>
      <c r="HTC183" s="72"/>
      <c r="HTD183" s="72"/>
      <c r="HTE183" s="72"/>
      <c r="HTF183" s="72" t="s">
        <v>84</v>
      </c>
      <c r="HTG183" s="72"/>
      <c r="HTH183" s="72"/>
      <c r="HTI183" s="72"/>
      <c r="HTJ183" s="72" t="s">
        <v>84</v>
      </c>
      <c r="HTK183" s="72"/>
      <c r="HTL183" s="72"/>
      <c r="HTM183" s="72"/>
      <c r="HTN183" s="72" t="s">
        <v>84</v>
      </c>
      <c r="HTO183" s="72"/>
      <c r="HTP183" s="72"/>
      <c r="HTQ183" s="72"/>
      <c r="HTR183" s="72" t="s">
        <v>84</v>
      </c>
      <c r="HTS183" s="72"/>
      <c r="HTT183" s="72"/>
      <c r="HTU183" s="72"/>
      <c r="HTV183" s="72" t="s">
        <v>84</v>
      </c>
      <c r="HTW183" s="72"/>
      <c r="HTX183" s="72"/>
      <c r="HTY183" s="72"/>
      <c r="HTZ183" s="72" t="s">
        <v>84</v>
      </c>
      <c r="HUA183" s="72"/>
      <c r="HUB183" s="72"/>
      <c r="HUC183" s="72"/>
      <c r="HUD183" s="72" t="s">
        <v>84</v>
      </c>
      <c r="HUE183" s="72"/>
      <c r="HUF183" s="72"/>
      <c r="HUG183" s="72"/>
      <c r="HUH183" s="72" t="s">
        <v>84</v>
      </c>
      <c r="HUI183" s="72"/>
      <c r="HUJ183" s="72"/>
      <c r="HUK183" s="72"/>
      <c r="HUL183" s="72" t="s">
        <v>84</v>
      </c>
      <c r="HUM183" s="72"/>
      <c r="HUN183" s="72"/>
      <c r="HUO183" s="72"/>
      <c r="HUP183" s="72" t="s">
        <v>84</v>
      </c>
      <c r="HUQ183" s="72"/>
      <c r="HUR183" s="72"/>
      <c r="HUS183" s="72"/>
      <c r="HUT183" s="72" t="s">
        <v>84</v>
      </c>
      <c r="HUU183" s="72"/>
      <c r="HUV183" s="72"/>
      <c r="HUW183" s="72"/>
      <c r="HUX183" s="72" t="s">
        <v>84</v>
      </c>
      <c r="HUY183" s="72"/>
      <c r="HUZ183" s="72"/>
      <c r="HVA183" s="72"/>
      <c r="HVB183" s="72" t="s">
        <v>84</v>
      </c>
      <c r="HVC183" s="72"/>
      <c r="HVD183" s="72"/>
      <c r="HVE183" s="72"/>
      <c r="HVF183" s="72" t="s">
        <v>84</v>
      </c>
      <c r="HVG183" s="72"/>
      <c r="HVH183" s="72"/>
      <c r="HVI183" s="72"/>
      <c r="HVJ183" s="72" t="s">
        <v>84</v>
      </c>
      <c r="HVK183" s="72"/>
      <c r="HVL183" s="72"/>
      <c r="HVM183" s="72"/>
      <c r="HVN183" s="72" t="s">
        <v>84</v>
      </c>
      <c r="HVO183" s="72"/>
      <c r="HVP183" s="72"/>
      <c r="HVQ183" s="72"/>
      <c r="HVR183" s="72" t="s">
        <v>84</v>
      </c>
      <c r="HVS183" s="72"/>
      <c r="HVT183" s="72"/>
      <c r="HVU183" s="72"/>
      <c r="HVV183" s="72" t="s">
        <v>84</v>
      </c>
      <c r="HVW183" s="72"/>
      <c r="HVX183" s="72"/>
      <c r="HVY183" s="72"/>
      <c r="HVZ183" s="72" t="s">
        <v>84</v>
      </c>
      <c r="HWA183" s="72"/>
      <c r="HWB183" s="72"/>
      <c r="HWC183" s="72"/>
      <c r="HWD183" s="72" t="s">
        <v>84</v>
      </c>
      <c r="HWE183" s="72"/>
      <c r="HWF183" s="72"/>
      <c r="HWG183" s="72"/>
      <c r="HWH183" s="72" t="s">
        <v>84</v>
      </c>
      <c r="HWI183" s="72"/>
      <c r="HWJ183" s="72"/>
      <c r="HWK183" s="72"/>
      <c r="HWL183" s="72" t="s">
        <v>84</v>
      </c>
      <c r="HWM183" s="72"/>
      <c r="HWN183" s="72"/>
      <c r="HWO183" s="72"/>
      <c r="HWP183" s="72" t="s">
        <v>84</v>
      </c>
      <c r="HWQ183" s="72"/>
      <c r="HWR183" s="72"/>
      <c r="HWS183" s="72"/>
      <c r="HWT183" s="72" t="s">
        <v>84</v>
      </c>
      <c r="HWU183" s="72"/>
      <c r="HWV183" s="72"/>
      <c r="HWW183" s="72"/>
      <c r="HWX183" s="72" t="s">
        <v>84</v>
      </c>
      <c r="HWY183" s="72"/>
      <c r="HWZ183" s="72"/>
      <c r="HXA183" s="72"/>
      <c r="HXB183" s="72" t="s">
        <v>84</v>
      </c>
      <c r="HXC183" s="72"/>
      <c r="HXD183" s="72"/>
      <c r="HXE183" s="72"/>
      <c r="HXF183" s="72" t="s">
        <v>84</v>
      </c>
      <c r="HXG183" s="72"/>
      <c r="HXH183" s="72"/>
      <c r="HXI183" s="72"/>
      <c r="HXJ183" s="72" t="s">
        <v>84</v>
      </c>
      <c r="HXK183" s="72"/>
      <c r="HXL183" s="72"/>
      <c r="HXM183" s="72"/>
      <c r="HXN183" s="72" t="s">
        <v>84</v>
      </c>
      <c r="HXO183" s="72"/>
      <c r="HXP183" s="72"/>
      <c r="HXQ183" s="72"/>
      <c r="HXR183" s="72" t="s">
        <v>84</v>
      </c>
      <c r="HXS183" s="72"/>
      <c r="HXT183" s="72"/>
      <c r="HXU183" s="72"/>
      <c r="HXV183" s="72" t="s">
        <v>84</v>
      </c>
      <c r="HXW183" s="72"/>
      <c r="HXX183" s="72"/>
      <c r="HXY183" s="72"/>
      <c r="HXZ183" s="72" t="s">
        <v>84</v>
      </c>
      <c r="HYA183" s="72"/>
      <c r="HYB183" s="72"/>
      <c r="HYC183" s="72"/>
      <c r="HYD183" s="72" t="s">
        <v>84</v>
      </c>
      <c r="HYE183" s="72"/>
      <c r="HYF183" s="72"/>
      <c r="HYG183" s="72"/>
      <c r="HYH183" s="72" t="s">
        <v>84</v>
      </c>
      <c r="HYI183" s="72"/>
      <c r="HYJ183" s="72"/>
      <c r="HYK183" s="72"/>
      <c r="HYL183" s="72" t="s">
        <v>84</v>
      </c>
      <c r="HYM183" s="72"/>
      <c r="HYN183" s="72"/>
      <c r="HYO183" s="72"/>
      <c r="HYP183" s="72" t="s">
        <v>84</v>
      </c>
      <c r="HYQ183" s="72"/>
      <c r="HYR183" s="72"/>
      <c r="HYS183" s="72"/>
      <c r="HYT183" s="72" t="s">
        <v>84</v>
      </c>
      <c r="HYU183" s="72"/>
      <c r="HYV183" s="72"/>
      <c r="HYW183" s="72"/>
      <c r="HYX183" s="72" t="s">
        <v>84</v>
      </c>
      <c r="HYY183" s="72"/>
      <c r="HYZ183" s="72"/>
      <c r="HZA183" s="72"/>
      <c r="HZB183" s="72" t="s">
        <v>84</v>
      </c>
      <c r="HZC183" s="72"/>
      <c r="HZD183" s="72"/>
      <c r="HZE183" s="72"/>
      <c r="HZF183" s="72" t="s">
        <v>84</v>
      </c>
      <c r="HZG183" s="72"/>
      <c r="HZH183" s="72"/>
      <c r="HZI183" s="72"/>
      <c r="HZJ183" s="72" t="s">
        <v>84</v>
      </c>
      <c r="HZK183" s="72"/>
      <c r="HZL183" s="72"/>
      <c r="HZM183" s="72"/>
      <c r="HZN183" s="72" t="s">
        <v>84</v>
      </c>
      <c r="HZO183" s="72"/>
      <c r="HZP183" s="72"/>
      <c r="HZQ183" s="72"/>
      <c r="HZR183" s="72" t="s">
        <v>84</v>
      </c>
      <c r="HZS183" s="72"/>
      <c r="HZT183" s="72"/>
      <c r="HZU183" s="72"/>
      <c r="HZV183" s="72" t="s">
        <v>84</v>
      </c>
      <c r="HZW183" s="72"/>
      <c r="HZX183" s="72"/>
      <c r="HZY183" s="72"/>
      <c r="HZZ183" s="72" t="s">
        <v>84</v>
      </c>
      <c r="IAA183" s="72"/>
      <c r="IAB183" s="72"/>
      <c r="IAC183" s="72"/>
      <c r="IAD183" s="72" t="s">
        <v>84</v>
      </c>
      <c r="IAE183" s="72"/>
      <c r="IAF183" s="72"/>
      <c r="IAG183" s="72"/>
      <c r="IAH183" s="72" t="s">
        <v>84</v>
      </c>
      <c r="IAI183" s="72"/>
      <c r="IAJ183" s="72"/>
      <c r="IAK183" s="72"/>
      <c r="IAL183" s="72" t="s">
        <v>84</v>
      </c>
      <c r="IAM183" s="72"/>
      <c r="IAN183" s="72"/>
      <c r="IAO183" s="72"/>
      <c r="IAP183" s="72" t="s">
        <v>84</v>
      </c>
      <c r="IAQ183" s="72"/>
      <c r="IAR183" s="72"/>
      <c r="IAS183" s="72"/>
      <c r="IAT183" s="72" t="s">
        <v>84</v>
      </c>
      <c r="IAU183" s="72"/>
      <c r="IAV183" s="72"/>
      <c r="IAW183" s="72"/>
      <c r="IAX183" s="72" t="s">
        <v>84</v>
      </c>
      <c r="IAY183" s="72"/>
      <c r="IAZ183" s="72"/>
      <c r="IBA183" s="72"/>
      <c r="IBB183" s="72" t="s">
        <v>84</v>
      </c>
      <c r="IBC183" s="72"/>
      <c r="IBD183" s="72"/>
      <c r="IBE183" s="72"/>
      <c r="IBF183" s="72" t="s">
        <v>84</v>
      </c>
      <c r="IBG183" s="72"/>
      <c r="IBH183" s="72"/>
      <c r="IBI183" s="72"/>
      <c r="IBJ183" s="72" t="s">
        <v>84</v>
      </c>
      <c r="IBK183" s="72"/>
      <c r="IBL183" s="72"/>
      <c r="IBM183" s="72"/>
      <c r="IBN183" s="72" t="s">
        <v>84</v>
      </c>
      <c r="IBO183" s="72"/>
      <c r="IBP183" s="72"/>
      <c r="IBQ183" s="72"/>
      <c r="IBR183" s="72" t="s">
        <v>84</v>
      </c>
      <c r="IBS183" s="72"/>
      <c r="IBT183" s="72"/>
      <c r="IBU183" s="72"/>
      <c r="IBV183" s="72" t="s">
        <v>84</v>
      </c>
      <c r="IBW183" s="72"/>
      <c r="IBX183" s="72"/>
      <c r="IBY183" s="72"/>
      <c r="IBZ183" s="72" t="s">
        <v>84</v>
      </c>
      <c r="ICA183" s="72"/>
      <c r="ICB183" s="72"/>
      <c r="ICC183" s="72"/>
      <c r="ICD183" s="72" t="s">
        <v>84</v>
      </c>
      <c r="ICE183" s="72"/>
      <c r="ICF183" s="72"/>
      <c r="ICG183" s="72"/>
      <c r="ICH183" s="72" t="s">
        <v>84</v>
      </c>
      <c r="ICI183" s="72"/>
      <c r="ICJ183" s="72"/>
      <c r="ICK183" s="72"/>
      <c r="ICL183" s="72" t="s">
        <v>84</v>
      </c>
      <c r="ICM183" s="72"/>
      <c r="ICN183" s="72"/>
      <c r="ICO183" s="72"/>
      <c r="ICP183" s="72" t="s">
        <v>84</v>
      </c>
      <c r="ICQ183" s="72"/>
      <c r="ICR183" s="72"/>
      <c r="ICS183" s="72"/>
      <c r="ICT183" s="72" t="s">
        <v>84</v>
      </c>
      <c r="ICU183" s="72"/>
      <c r="ICV183" s="72"/>
      <c r="ICW183" s="72"/>
      <c r="ICX183" s="72" t="s">
        <v>84</v>
      </c>
      <c r="ICY183" s="72"/>
      <c r="ICZ183" s="72"/>
      <c r="IDA183" s="72"/>
      <c r="IDB183" s="72" t="s">
        <v>84</v>
      </c>
      <c r="IDC183" s="72"/>
      <c r="IDD183" s="72"/>
      <c r="IDE183" s="72"/>
      <c r="IDF183" s="72" t="s">
        <v>84</v>
      </c>
      <c r="IDG183" s="72"/>
      <c r="IDH183" s="72"/>
      <c r="IDI183" s="72"/>
      <c r="IDJ183" s="72" t="s">
        <v>84</v>
      </c>
      <c r="IDK183" s="72"/>
      <c r="IDL183" s="72"/>
      <c r="IDM183" s="72"/>
      <c r="IDN183" s="72" t="s">
        <v>84</v>
      </c>
      <c r="IDO183" s="72"/>
      <c r="IDP183" s="72"/>
      <c r="IDQ183" s="72"/>
      <c r="IDR183" s="72" t="s">
        <v>84</v>
      </c>
      <c r="IDS183" s="72"/>
      <c r="IDT183" s="72"/>
      <c r="IDU183" s="72"/>
      <c r="IDV183" s="72" t="s">
        <v>84</v>
      </c>
      <c r="IDW183" s="72"/>
      <c r="IDX183" s="72"/>
      <c r="IDY183" s="72"/>
      <c r="IDZ183" s="72" t="s">
        <v>84</v>
      </c>
      <c r="IEA183" s="72"/>
      <c r="IEB183" s="72"/>
      <c r="IEC183" s="72"/>
      <c r="IED183" s="72" t="s">
        <v>84</v>
      </c>
      <c r="IEE183" s="72"/>
      <c r="IEF183" s="72"/>
      <c r="IEG183" s="72"/>
      <c r="IEH183" s="72" t="s">
        <v>84</v>
      </c>
      <c r="IEI183" s="72"/>
      <c r="IEJ183" s="72"/>
      <c r="IEK183" s="72"/>
      <c r="IEL183" s="72" t="s">
        <v>84</v>
      </c>
      <c r="IEM183" s="72"/>
      <c r="IEN183" s="72"/>
      <c r="IEO183" s="72"/>
      <c r="IEP183" s="72" t="s">
        <v>84</v>
      </c>
      <c r="IEQ183" s="72"/>
      <c r="IER183" s="72"/>
      <c r="IES183" s="72"/>
      <c r="IET183" s="72" t="s">
        <v>84</v>
      </c>
      <c r="IEU183" s="72"/>
      <c r="IEV183" s="72"/>
      <c r="IEW183" s="72"/>
      <c r="IEX183" s="72" t="s">
        <v>84</v>
      </c>
      <c r="IEY183" s="72"/>
      <c r="IEZ183" s="72"/>
      <c r="IFA183" s="72"/>
      <c r="IFB183" s="72" t="s">
        <v>84</v>
      </c>
      <c r="IFC183" s="72"/>
      <c r="IFD183" s="72"/>
      <c r="IFE183" s="72"/>
      <c r="IFF183" s="72" t="s">
        <v>84</v>
      </c>
      <c r="IFG183" s="72"/>
      <c r="IFH183" s="72"/>
      <c r="IFI183" s="72"/>
      <c r="IFJ183" s="72" t="s">
        <v>84</v>
      </c>
      <c r="IFK183" s="72"/>
      <c r="IFL183" s="72"/>
      <c r="IFM183" s="72"/>
      <c r="IFN183" s="72" t="s">
        <v>84</v>
      </c>
      <c r="IFO183" s="72"/>
      <c r="IFP183" s="72"/>
      <c r="IFQ183" s="72"/>
      <c r="IFR183" s="72" t="s">
        <v>84</v>
      </c>
      <c r="IFS183" s="72"/>
      <c r="IFT183" s="72"/>
      <c r="IFU183" s="72"/>
      <c r="IFV183" s="72" t="s">
        <v>84</v>
      </c>
      <c r="IFW183" s="72"/>
      <c r="IFX183" s="72"/>
      <c r="IFY183" s="72"/>
      <c r="IFZ183" s="72" t="s">
        <v>84</v>
      </c>
      <c r="IGA183" s="72"/>
      <c r="IGB183" s="72"/>
      <c r="IGC183" s="72"/>
      <c r="IGD183" s="72" t="s">
        <v>84</v>
      </c>
      <c r="IGE183" s="72"/>
      <c r="IGF183" s="72"/>
      <c r="IGG183" s="72"/>
      <c r="IGH183" s="72" t="s">
        <v>84</v>
      </c>
      <c r="IGI183" s="72"/>
      <c r="IGJ183" s="72"/>
      <c r="IGK183" s="72"/>
      <c r="IGL183" s="72" t="s">
        <v>84</v>
      </c>
      <c r="IGM183" s="72"/>
      <c r="IGN183" s="72"/>
      <c r="IGO183" s="72"/>
      <c r="IGP183" s="72" t="s">
        <v>84</v>
      </c>
      <c r="IGQ183" s="72"/>
      <c r="IGR183" s="72"/>
      <c r="IGS183" s="72"/>
      <c r="IGT183" s="72" t="s">
        <v>84</v>
      </c>
      <c r="IGU183" s="72"/>
      <c r="IGV183" s="72"/>
      <c r="IGW183" s="72"/>
      <c r="IGX183" s="72" t="s">
        <v>84</v>
      </c>
      <c r="IGY183" s="72"/>
      <c r="IGZ183" s="72"/>
      <c r="IHA183" s="72"/>
      <c r="IHB183" s="72" t="s">
        <v>84</v>
      </c>
      <c r="IHC183" s="72"/>
      <c r="IHD183" s="72"/>
      <c r="IHE183" s="72"/>
      <c r="IHF183" s="72" t="s">
        <v>84</v>
      </c>
      <c r="IHG183" s="72"/>
      <c r="IHH183" s="72"/>
      <c r="IHI183" s="72"/>
      <c r="IHJ183" s="72" t="s">
        <v>84</v>
      </c>
      <c r="IHK183" s="72"/>
      <c r="IHL183" s="72"/>
      <c r="IHM183" s="72"/>
      <c r="IHN183" s="72" t="s">
        <v>84</v>
      </c>
      <c r="IHO183" s="72"/>
      <c r="IHP183" s="72"/>
      <c r="IHQ183" s="72"/>
      <c r="IHR183" s="72" t="s">
        <v>84</v>
      </c>
      <c r="IHS183" s="72"/>
      <c r="IHT183" s="72"/>
      <c r="IHU183" s="72"/>
      <c r="IHV183" s="72" t="s">
        <v>84</v>
      </c>
      <c r="IHW183" s="72"/>
      <c r="IHX183" s="72"/>
      <c r="IHY183" s="72"/>
      <c r="IHZ183" s="72" t="s">
        <v>84</v>
      </c>
      <c r="IIA183" s="72"/>
      <c r="IIB183" s="72"/>
      <c r="IIC183" s="72"/>
      <c r="IID183" s="72" t="s">
        <v>84</v>
      </c>
      <c r="IIE183" s="72"/>
      <c r="IIF183" s="72"/>
      <c r="IIG183" s="72"/>
      <c r="IIH183" s="72" t="s">
        <v>84</v>
      </c>
      <c r="III183" s="72"/>
      <c r="IIJ183" s="72"/>
      <c r="IIK183" s="72"/>
      <c r="IIL183" s="72" t="s">
        <v>84</v>
      </c>
      <c r="IIM183" s="72"/>
      <c r="IIN183" s="72"/>
      <c r="IIO183" s="72"/>
      <c r="IIP183" s="72" t="s">
        <v>84</v>
      </c>
      <c r="IIQ183" s="72"/>
      <c r="IIR183" s="72"/>
      <c r="IIS183" s="72"/>
      <c r="IIT183" s="72" t="s">
        <v>84</v>
      </c>
      <c r="IIU183" s="72"/>
      <c r="IIV183" s="72"/>
      <c r="IIW183" s="72"/>
      <c r="IIX183" s="72" t="s">
        <v>84</v>
      </c>
      <c r="IIY183" s="72"/>
      <c r="IIZ183" s="72"/>
      <c r="IJA183" s="72"/>
      <c r="IJB183" s="72" t="s">
        <v>84</v>
      </c>
      <c r="IJC183" s="72"/>
      <c r="IJD183" s="72"/>
      <c r="IJE183" s="72"/>
      <c r="IJF183" s="72" t="s">
        <v>84</v>
      </c>
      <c r="IJG183" s="72"/>
      <c r="IJH183" s="72"/>
      <c r="IJI183" s="72"/>
      <c r="IJJ183" s="72" t="s">
        <v>84</v>
      </c>
      <c r="IJK183" s="72"/>
      <c r="IJL183" s="72"/>
      <c r="IJM183" s="72"/>
      <c r="IJN183" s="72" t="s">
        <v>84</v>
      </c>
      <c r="IJO183" s="72"/>
      <c r="IJP183" s="72"/>
      <c r="IJQ183" s="72"/>
      <c r="IJR183" s="72" t="s">
        <v>84</v>
      </c>
      <c r="IJS183" s="72"/>
      <c r="IJT183" s="72"/>
      <c r="IJU183" s="72"/>
      <c r="IJV183" s="72" t="s">
        <v>84</v>
      </c>
      <c r="IJW183" s="72"/>
      <c r="IJX183" s="72"/>
      <c r="IJY183" s="72"/>
      <c r="IJZ183" s="72" t="s">
        <v>84</v>
      </c>
      <c r="IKA183" s="72"/>
      <c r="IKB183" s="72"/>
      <c r="IKC183" s="72"/>
      <c r="IKD183" s="72" t="s">
        <v>84</v>
      </c>
      <c r="IKE183" s="72"/>
      <c r="IKF183" s="72"/>
      <c r="IKG183" s="72"/>
      <c r="IKH183" s="72" t="s">
        <v>84</v>
      </c>
      <c r="IKI183" s="72"/>
      <c r="IKJ183" s="72"/>
      <c r="IKK183" s="72"/>
      <c r="IKL183" s="72" t="s">
        <v>84</v>
      </c>
      <c r="IKM183" s="72"/>
      <c r="IKN183" s="72"/>
      <c r="IKO183" s="72"/>
      <c r="IKP183" s="72" t="s">
        <v>84</v>
      </c>
      <c r="IKQ183" s="72"/>
      <c r="IKR183" s="72"/>
      <c r="IKS183" s="72"/>
      <c r="IKT183" s="72" t="s">
        <v>84</v>
      </c>
      <c r="IKU183" s="72"/>
      <c r="IKV183" s="72"/>
      <c r="IKW183" s="72"/>
      <c r="IKX183" s="72" t="s">
        <v>84</v>
      </c>
      <c r="IKY183" s="72"/>
      <c r="IKZ183" s="72"/>
      <c r="ILA183" s="72"/>
      <c r="ILB183" s="72" t="s">
        <v>84</v>
      </c>
      <c r="ILC183" s="72"/>
      <c r="ILD183" s="72"/>
      <c r="ILE183" s="72"/>
      <c r="ILF183" s="72" t="s">
        <v>84</v>
      </c>
      <c r="ILG183" s="72"/>
      <c r="ILH183" s="72"/>
      <c r="ILI183" s="72"/>
      <c r="ILJ183" s="72" t="s">
        <v>84</v>
      </c>
      <c r="ILK183" s="72"/>
      <c r="ILL183" s="72"/>
      <c r="ILM183" s="72"/>
      <c r="ILN183" s="72" t="s">
        <v>84</v>
      </c>
      <c r="ILO183" s="72"/>
      <c r="ILP183" s="72"/>
      <c r="ILQ183" s="72"/>
      <c r="ILR183" s="72" t="s">
        <v>84</v>
      </c>
      <c r="ILS183" s="72"/>
      <c r="ILT183" s="72"/>
      <c r="ILU183" s="72"/>
      <c r="ILV183" s="72" t="s">
        <v>84</v>
      </c>
      <c r="ILW183" s="72"/>
      <c r="ILX183" s="72"/>
      <c r="ILY183" s="72"/>
      <c r="ILZ183" s="72" t="s">
        <v>84</v>
      </c>
      <c r="IMA183" s="72"/>
      <c r="IMB183" s="72"/>
      <c r="IMC183" s="72"/>
      <c r="IMD183" s="72" t="s">
        <v>84</v>
      </c>
      <c r="IME183" s="72"/>
      <c r="IMF183" s="72"/>
      <c r="IMG183" s="72"/>
      <c r="IMH183" s="72" t="s">
        <v>84</v>
      </c>
      <c r="IMI183" s="72"/>
      <c r="IMJ183" s="72"/>
      <c r="IMK183" s="72"/>
      <c r="IML183" s="72" t="s">
        <v>84</v>
      </c>
      <c r="IMM183" s="72"/>
      <c r="IMN183" s="72"/>
      <c r="IMO183" s="72"/>
      <c r="IMP183" s="72" t="s">
        <v>84</v>
      </c>
      <c r="IMQ183" s="72"/>
      <c r="IMR183" s="72"/>
      <c r="IMS183" s="72"/>
      <c r="IMT183" s="72" t="s">
        <v>84</v>
      </c>
      <c r="IMU183" s="72"/>
      <c r="IMV183" s="72"/>
      <c r="IMW183" s="72"/>
      <c r="IMX183" s="72" t="s">
        <v>84</v>
      </c>
      <c r="IMY183" s="72"/>
      <c r="IMZ183" s="72"/>
      <c r="INA183" s="72"/>
      <c r="INB183" s="72" t="s">
        <v>84</v>
      </c>
      <c r="INC183" s="72"/>
      <c r="IND183" s="72"/>
      <c r="INE183" s="72"/>
      <c r="INF183" s="72" t="s">
        <v>84</v>
      </c>
      <c r="ING183" s="72"/>
      <c r="INH183" s="72"/>
      <c r="INI183" s="72"/>
      <c r="INJ183" s="72" t="s">
        <v>84</v>
      </c>
      <c r="INK183" s="72"/>
      <c r="INL183" s="72"/>
      <c r="INM183" s="72"/>
      <c r="INN183" s="72" t="s">
        <v>84</v>
      </c>
      <c r="INO183" s="72"/>
      <c r="INP183" s="72"/>
      <c r="INQ183" s="72"/>
      <c r="INR183" s="72" t="s">
        <v>84</v>
      </c>
      <c r="INS183" s="72"/>
      <c r="INT183" s="72"/>
      <c r="INU183" s="72"/>
      <c r="INV183" s="72" t="s">
        <v>84</v>
      </c>
      <c r="INW183" s="72"/>
      <c r="INX183" s="72"/>
      <c r="INY183" s="72"/>
      <c r="INZ183" s="72" t="s">
        <v>84</v>
      </c>
      <c r="IOA183" s="72"/>
      <c r="IOB183" s="72"/>
      <c r="IOC183" s="72"/>
      <c r="IOD183" s="72" t="s">
        <v>84</v>
      </c>
      <c r="IOE183" s="72"/>
      <c r="IOF183" s="72"/>
      <c r="IOG183" s="72"/>
      <c r="IOH183" s="72" t="s">
        <v>84</v>
      </c>
      <c r="IOI183" s="72"/>
      <c r="IOJ183" s="72"/>
      <c r="IOK183" s="72"/>
      <c r="IOL183" s="72" t="s">
        <v>84</v>
      </c>
      <c r="IOM183" s="72"/>
      <c r="ION183" s="72"/>
      <c r="IOO183" s="72"/>
      <c r="IOP183" s="72" t="s">
        <v>84</v>
      </c>
      <c r="IOQ183" s="72"/>
      <c r="IOR183" s="72"/>
      <c r="IOS183" s="72"/>
      <c r="IOT183" s="72" t="s">
        <v>84</v>
      </c>
      <c r="IOU183" s="72"/>
      <c r="IOV183" s="72"/>
      <c r="IOW183" s="72"/>
      <c r="IOX183" s="72" t="s">
        <v>84</v>
      </c>
      <c r="IOY183" s="72"/>
      <c r="IOZ183" s="72"/>
      <c r="IPA183" s="72"/>
      <c r="IPB183" s="72" t="s">
        <v>84</v>
      </c>
      <c r="IPC183" s="72"/>
      <c r="IPD183" s="72"/>
      <c r="IPE183" s="72"/>
      <c r="IPF183" s="72" t="s">
        <v>84</v>
      </c>
      <c r="IPG183" s="72"/>
      <c r="IPH183" s="72"/>
      <c r="IPI183" s="72"/>
      <c r="IPJ183" s="72" t="s">
        <v>84</v>
      </c>
      <c r="IPK183" s="72"/>
      <c r="IPL183" s="72"/>
      <c r="IPM183" s="72"/>
      <c r="IPN183" s="72" t="s">
        <v>84</v>
      </c>
      <c r="IPO183" s="72"/>
      <c r="IPP183" s="72"/>
      <c r="IPQ183" s="72"/>
      <c r="IPR183" s="72" t="s">
        <v>84</v>
      </c>
      <c r="IPS183" s="72"/>
      <c r="IPT183" s="72"/>
      <c r="IPU183" s="72"/>
      <c r="IPV183" s="72" t="s">
        <v>84</v>
      </c>
      <c r="IPW183" s="72"/>
      <c r="IPX183" s="72"/>
      <c r="IPY183" s="72"/>
      <c r="IPZ183" s="72" t="s">
        <v>84</v>
      </c>
      <c r="IQA183" s="72"/>
      <c r="IQB183" s="72"/>
      <c r="IQC183" s="72"/>
      <c r="IQD183" s="72" t="s">
        <v>84</v>
      </c>
      <c r="IQE183" s="72"/>
      <c r="IQF183" s="72"/>
      <c r="IQG183" s="72"/>
      <c r="IQH183" s="72" t="s">
        <v>84</v>
      </c>
      <c r="IQI183" s="72"/>
      <c r="IQJ183" s="72"/>
      <c r="IQK183" s="72"/>
      <c r="IQL183" s="72" t="s">
        <v>84</v>
      </c>
      <c r="IQM183" s="72"/>
      <c r="IQN183" s="72"/>
      <c r="IQO183" s="72"/>
      <c r="IQP183" s="72" t="s">
        <v>84</v>
      </c>
      <c r="IQQ183" s="72"/>
      <c r="IQR183" s="72"/>
      <c r="IQS183" s="72"/>
      <c r="IQT183" s="72" t="s">
        <v>84</v>
      </c>
      <c r="IQU183" s="72"/>
      <c r="IQV183" s="72"/>
      <c r="IQW183" s="72"/>
      <c r="IQX183" s="72" t="s">
        <v>84</v>
      </c>
      <c r="IQY183" s="72"/>
      <c r="IQZ183" s="72"/>
      <c r="IRA183" s="72"/>
      <c r="IRB183" s="72" t="s">
        <v>84</v>
      </c>
      <c r="IRC183" s="72"/>
      <c r="IRD183" s="72"/>
      <c r="IRE183" s="72"/>
      <c r="IRF183" s="72" t="s">
        <v>84</v>
      </c>
      <c r="IRG183" s="72"/>
      <c r="IRH183" s="72"/>
      <c r="IRI183" s="72"/>
      <c r="IRJ183" s="72" t="s">
        <v>84</v>
      </c>
      <c r="IRK183" s="72"/>
      <c r="IRL183" s="72"/>
      <c r="IRM183" s="72"/>
      <c r="IRN183" s="72" t="s">
        <v>84</v>
      </c>
      <c r="IRO183" s="72"/>
      <c r="IRP183" s="72"/>
      <c r="IRQ183" s="72"/>
      <c r="IRR183" s="72" t="s">
        <v>84</v>
      </c>
      <c r="IRS183" s="72"/>
      <c r="IRT183" s="72"/>
      <c r="IRU183" s="72"/>
      <c r="IRV183" s="72" t="s">
        <v>84</v>
      </c>
      <c r="IRW183" s="72"/>
      <c r="IRX183" s="72"/>
      <c r="IRY183" s="72"/>
      <c r="IRZ183" s="72" t="s">
        <v>84</v>
      </c>
      <c r="ISA183" s="72"/>
      <c r="ISB183" s="72"/>
      <c r="ISC183" s="72"/>
      <c r="ISD183" s="72" t="s">
        <v>84</v>
      </c>
      <c r="ISE183" s="72"/>
      <c r="ISF183" s="72"/>
      <c r="ISG183" s="72"/>
      <c r="ISH183" s="72" t="s">
        <v>84</v>
      </c>
      <c r="ISI183" s="72"/>
      <c r="ISJ183" s="72"/>
      <c r="ISK183" s="72"/>
      <c r="ISL183" s="72" t="s">
        <v>84</v>
      </c>
      <c r="ISM183" s="72"/>
      <c r="ISN183" s="72"/>
      <c r="ISO183" s="72"/>
      <c r="ISP183" s="72" t="s">
        <v>84</v>
      </c>
      <c r="ISQ183" s="72"/>
      <c r="ISR183" s="72"/>
      <c r="ISS183" s="72"/>
      <c r="IST183" s="72" t="s">
        <v>84</v>
      </c>
      <c r="ISU183" s="72"/>
      <c r="ISV183" s="72"/>
      <c r="ISW183" s="72"/>
      <c r="ISX183" s="72" t="s">
        <v>84</v>
      </c>
      <c r="ISY183" s="72"/>
      <c r="ISZ183" s="72"/>
      <c r="ITA183" s="72"/>
      <c r="ITB183" s="72" t="s">
        <v>84</v>
      </c>
      <c r="ITC183" s="72"/>
      <c r="ITD183" s="72"/>
      <c r="ITE183" s="72"/>
      <c r="ITF183" s="72" t="s">
        <v>84</v>
      </c>
      <c r="ITG183" s="72"/>
      <c r="ITH183" s="72"/>
      <c r="ITI183" s="72"/>
      <c r="ITJ183" s="72" t="s">
        <v>84</v>
      </c>
      <c r="ITK183" s="72"/>
      <c r="ITL183" s="72"/>
      <c r="ITM183" s="72"/>
      <c r="ITN183" s="72" t="s">
        <v>84</v>
      </c>
      <c r="ITO183" s="72"/>
      <c r="ITP183" s="72"/>
      <c r="ITQ183" s="72"/>
      <c r="ITR183" s="72" t="s">
        <v>84</v>
      </c>
      <c r="ITS183" s="72"/>
      <c r="ITT183" s="72"/>
      <c r="ITU183" s="72"/>
      <c r="ITV183" s="72" t="s">
        <v>84</v>
      </c>
      <c r="ITW183" s="72"/>
      <c r="ITX183" s="72"/>
      <c r="ITY183" s="72"/>
      <c r="ITZ183" s="72" t="s">
        <v>84</v>
      </c>
      <c r="IUA183" s="72"/>
      <c r="IUB183" s="72"/>
      <c r="IUC183" s="72"/>
      <c r="IUD183" s="72" t="s">
        <v>84</v>
      </c>
      <c r="IUE183" s="72"/>
      <c r="IUF183" s="72"/>
      <c r="IUG183" s="72"/>
      <c r="IUH183" s="72" t="s">
        <v>84</v>
      </c>
      <c r="IUI183" s="72"/>
      <c r="IUJ183" s="72"/>
      <c r="IUK183" s="72"/>
      <c r="IUL183" s="72" t="s">
        <v>84</v>
      </c>
      <c r="IUM183" s="72"/>
      <c r="IUN183" s="72"/>
      <c r="IUO183" s="72"/>
      <c r="IUP183" s="72" t="s">
        <v>84</v>
      </c>
      <c r="IUQ183" s="72"/>
      <c r="IUR183" s="72"/>
      <c r="IUS183" s="72"/>
      <c r="IUT183" s="72" t="s">
        <v>84</v>
      </c>
      <c r="IUU183" s="72"/>
      <c r="IUV183" s="72"/>
      <c r="IUW183" s="72"/>
      <c r="IUX183" s="72" t="s">
        <v>84</v>
      </c>
      <c r="IUY183" s="72"/>
      <c r="IUZ183" s="72"/>
      <c r="IVA183" s="72"/>
      <c r="IVB183" s="72" t="s">
        <v>84</v>
      </c>
      <c r="IVC183" s="72"/>
      <c r="IVD183" s="72"/>
      <c r="IVE183" s="72"/>
      <c r="IVF183" s="72" t="s">
        <v>84</v>
      </c>
      <c r="IVG183" s="72"/>
      <c r="IVH183" s="72"/>
      <c r="IVI183" s="72"/>
      <c r="IVJ183" s="72" t="s">
        <v>84</v>
      </c>
      <c r="IVK183" s="72"/>
      <c r="IVL183" s="72"/>
      <c r="IVM183" s="72"/>
      <c r="IVN183" s="72" t="s">
        <v>84</v>
      </c>
      <c r="IVO183" s="72"/>
      <c r="IVP183" s="72"/>
      <c r="IVQ183" s="72"/>
      <c r="IVR183" s="72" t="s">
        <v>84</v>
      </c>
      <c r="IVS183" s="72"/>
      <c r="IVT183" s="72"/>
      <c r="IVU183" s="72"/>
      <c r="IVV183" s="72" t="s">
        <v>84</v>
      </c>
      <c r="IVW183" s="72"/>
      <c r="IVX183" s="72"/>
      <c r="IVY183" s="72"/>
      <c r="IVZ183" s="72" t="s">
        <v>84</v>
      </c>
      <c r="IWA183" s="72"/>
      <c r="IWB183" s="72"/>
      <c r="IWC183" s="72"/>
      <c r="IWD183" s="72" t="s">
        <v>84</v>
      </c>
      <c r="IWE183" s="72"/>
      <c r="IWF183" s="72"/>
      <c r="IWG183" s="72"/>
      <c r="IWH183" s="72" t="s">
        <v>84</v>
      </c>
      <c r="IWI183" s="72"/>
      <c r="IWJ183" s="72"/>
      <c r="IWK183" s="72"/>
      <c r="IWL183" s="72" t="s">
        <v>84</v>
      </c>
      <c r="IWM183" s="72"/>
      <c r="IWN183" s="72"/>
      <c r="IWO183" s="72"/>
      <c r="IWP183" s="72" t="s">
        <v>84</v>
      </c>
      <c r="IWQ183" s="72"/>
      <c r="IWR183" s="72"/>
      <c r="IWS183" s="72"/>
      <c r="IWT183" s="72" t="s">
        <v>84</v>
      </c>
      <c r="IWU183" s="72"/>
      <c r="IWV183" s="72"/>
      <c r="IWW183" s="72"/>
      <c r="IWX183" s="72" t="s">
        <v>84</v>
      </c>
      <c r="IWY183" s="72"/>
      <c r="IWZ183" s="72"/>
      <c r="IXA183" s="72"/>
      <c r="IXB183" s="72" t="s">
        <v>84</v>
      </c>
      <c r="IXC183" s="72"/>
      <c r="IXD183" s="72"/>
      <c r="IXE183" s="72"/>
      <c r="IXF183" s="72" t="s">
        <v>84</v>
      </c>
      <c r="IXG183" s="72"/>
      <c r="IXH183" s="72"/>
      <c r="IXI183" s="72"/>
      <c r="IXJ183" s="72" t="s">
        <v>84</v>
      </c>
      <c r="IXK183" s="72"/>
      <c r="IXL183" s="72"/>
      <c r="IXM183" s="72"/>
      <c r="IXN183" s="72" t="s">
        <v>84</v>
      </c>
      <c r="IXO183" s="72"/>
      <c r="IXP183" s="72"/>
      <c r="IXQ183" s="72"/>
      <c r="IXR183" s="72" t="s">
        <v>84</v>
      </c>
      <c r="IXS183" s="72"/>
      <c r="IXT183" s="72"/>
      <c r="IXU183" s="72"/>
      <c r="IXV183" s="72" t="s">
        <v>84</v>
      </c>
      <c r="IXW183" s="72"/>
      <c r="IXX183" s="72"/>
      <c r="IXY183" s="72"/>
      <c r="IXZ183" s="72" t="s">
        <v>84</v>
      </c>
      <c r="IYA183" s="72"/>
      <c r="IYB183" s="72"/>
      <c r="IYC183" s="72"/>
      <c r="IYD183" s="72" t="s">
        <v>84</v>
      </c>
      <c r="IYE183" s="72"/>
      <c r="IYF183" s="72"/>
      <c r="IYG183" s="72"/>
      <c r="IYH183" s="72" t="s">
        <v>84</v>
      </c>
      <c r="IYI183" s="72"/>
      <c r="IYJ183" s="72"/>
      <c r="IYK183" s="72"/>
      <c r="IYL183" s="72" t="s">
        <v>84</v>
      </c>
      <c r="IYM183" s="72"/>
      <c r="IYN183" s="72"/>
      <c r="IYO183" s="72"/>
      <c r="IYP183" s="72" t="s">
        <v>84</v>
      </c>
      <c r="IYQ183" s="72"/>
      <c r="IYR183" s="72"/>
      <c r="IYS183" s="72"/>
      <c r="IYT183" s="72" t="s">
        <v>84</v>
      </c>
      <c r="IYU183" s="72"/>
      <c r="IYV183" s="72"/>
      <c r="IYW183" s="72"/>
      <c r="IYX183" s="72" t="s">
        <v>84</v>
      </c>
      <c r="IYY183" s="72"/>
      <c r="IYZ183" s="72"/>
      <c r="IZA183" s="72"/>
      <c r="IZB183" s="72" t="s">
        <v>84</v>
      </c>
      <c r="IZC183" s="72"/>
      <c r="IZD183" s="72"/>
      <c r="IZE183" s="72"/>
      <c r="IZF183" s="72" t="s">
        <v>84</v>
      </c>
      <c r="IZG183" s="72"/>
      <c r="IZH183" s="72"/>
      <c r="IZI183" s="72"/>
      <c r="IZJ183" s="72" t="s">
        <v>84</v>
      </c>
      <c r="IZK183" s="72"/>
      <c r="IZL183" s="72"/>
      <c r="IZM183" s="72"/>
      <c r="IZN183" s="72" t="s">
        <v>84</v>
      </c>
      <c r="IZO183" s="72"/>
      <c r="IZP183" s="72"/>
      <c r="IZQ183" s="72"/>
      <c r="IZR183" s="72" t="s">
        <v>84</v>
      </c>
      <c r="IZS183" s="72"/>
      <c r="IZT183" s="72"/>
      <c r="IZU183" s="72"/>
      <c r="IZV183" s="72" t="s">
        <v>84</v>
      </c>
      <c r="IZW183" s="72"/>
      <c r="IZX183" s="72"/>
      <c r="IZY183" s="72"/>
      <c r="IZZ183" s="72" t="s">
        <v>84</v>
      </c>
      <c r="JAA183" s="72"/>
      <c r="JAB183" s="72"/>
      <c r="JAC183" s="72"/>
      <c r="JAD183" s="72" t="s">
        <v>84</v>
      </c>
      <c r="JAE183" s="72"/>
      <c r="JAF183" s="72"/>
      <c r="JAG183" s="72"/>
      <c r="JAH183" s="72" t="s">
        <v>84</v>
      </c>
      <c r="JAI183" s="72"/>
      <c r="JAJ183" s="72"/>
      <c r="JAK183" s="72"/>
      <c r="JAL183" s="72" t="s">
        <v>84</v>
      </c>
      <c r="JAM183" s="72"/>
      <c r="JAN183" s="72"/>
      <c r="JAO183" s="72"/>
      <c r="JAP183" s="72" t="s">
        <v>84</v>
      </c>
      <c r="JAQ183" s="72"/>
      <c r="JAR183" s="72"/>
      <c r="JAS183" s="72"/>
      <c r="JAT183" s="72" t="s">
        <v>84</v>
      </c>
      <c r="JAU183" s="72"/>
      <c r="JAV183" s="72"/>
      <c r="JAW183" s="72"/>
      <c r="JAX183" s="72" t="s">
        <v>84</v>
      </c>
      <c r="JAY183" s="72"/>
      <c r="JAZ183" s="72"/>
      <c r="JBA183" s="72"/>
      <c r="JBB183" s="72" t="s">
        <v>84</v>
      </c>
      <c r="JBC183" s="72"/>
      <c r="JBD183" s="72"/>
      <c r="JBE183" s="72"/>
      <c r="JBF183" s="72" t="s">
        <v>84</v>
      </c>
      <c r="JBG183" s="72"/>
      <c r="JBH183" s="72"/>
      <c r="JBI183" s="72"/>
      <c r="JBJ183" s="72" t="s">
        <v>84</v>
      </c>
      <c r="JBK183" s="72"/>
      <c r="JBL183" s="72"/>
      <c r="JBM183" s="72"/>
      <c r="JBN183" s="72" t="s">
        <v>84</v>
      </c>
      <c r="JBO183" s="72"/>
      <c r="JBP183" s="72"/>
      <c r="JBQ183" s="72"/>
      <c r="JBR183" s="72" t="s">
        <v>84</v>
      </c>
      <c r="JBS183" s="72"/>
      <c r="JBT183" s="72"/>
      <c r="JBU183" s="72"/>
      <c r="JBV183" s="72" t="s">
        <v>84</v>
      </c>
      <c r="JBW183" s="72"/>
      <c r="JBX183" s="72"/>
      <c r="JBY183" s="72"/>
      <c r="JBZ183" s="72" t="s">
        <v>84</v>
      </c>
      <c r="JCA183" s="72"/>
      <c r="JCB183" s="72"/>
      <c r="JCC183" s="72"/>
      <c r="JCD183" s="72" t="s">
        <v>84</v>
      </c>
      <c r="JCE183" s="72"/>
      <c r="JCF183" s="72"/>
      <c r="JCG183" s="72"/>
      <c r="JCH183" s="72" t="s">
        <v>84</v>
      </c>
      <c r="JCI183" s="72"/>
      <c r="JCJ183" s="72"/>
      <c r="JCK183" s="72"/>
      <c r="JCL183" s="72" t="s">
        <v>84</v>
      </c>
      <c r="JCM183" s="72"/>
      <c r="JCN183" s="72"/>
      <c r="JCO183" s="72"/>
      <c r="JCP183" s="72" t="s">
        <v>84</v>
      </c>
      <c r="JCQ183" s="72"/>
      <c r="JCR183" s="72"/>
      <c r="JCS183" s="72"/>
      <c r="JCT183" s="72" t="s">
        <v>84</v>
      </c>
      <c r="JCU183" s="72"/>
      <c r="JCV183" s="72"/>
      <c r="JCW183" s="72"/>
      <c r="JCX183" s="72" t="s">
        <v>84</v>
      </c>
      <c r="JCY183" s="72"/>
      <c r="JCZ183" s="72"/>
      <c r="JDA183" s="72"/>
      <c r="JDB183" s="72" t="s">
        <v>84</v>
      </c>
      <c r="JDC183" s="72"/>
      <c r="JDD183" s="72"/>
      <c r="JDE183" s="72"/>
      <c r="JDF183" s="72" t="s">
        <v>84</v>
      </c>
      <c r="JDG183" s="72"/>
      <c r="JDH183" s="72"/>
      <c r="JDI183" s="72"/>
      <c r="JDJ183" s="72" t="s">
        <v>84</v>
      </c>
      <c r="JDK183" s="72"/>
      <c r="JDL183" s="72"/>
      <c r="JDM183" s="72"/>
      <c r="JDN183" s="72" t="s">
        <v>84</v>
      </c>
      <c r="JDO183" s="72"/>
      <c r="JDP183" s="72"/>
      <c r="JDQ183" s="72"/>
      <c r="JDR183" s="72" t="s">
        <v>84</v>
      </c>
      <c r="JDS183" s="72"/>
      <c r="JDT183" s="72"/>
      <c r="JDU183" s="72"/>
      <c r="JDV183" s="72" t="s">
        <v>84</v>
      </c>
      <c r="JDW183" s="72"/>
      <c r="JDX183" s="72"/>
      <c r="JDY183" s="72"/>
      <c r="JDZ183" s="72" t="s">
        <v>84</v>
      </c>
      <c r="JEA183" s="72"/>
      <c r="JEB183" s="72"/>
      <c r="JEC183" s="72"/>
      <c r="JED183" s="72" t="s">
        <v>84</v>
      </c>
      <c r="JEE183" s="72"/>
      <c r="JEF183" s="72"/>
      <c r="JEG183" s="72"/>
      <c r="JEH183" s="72" t="s">
        <v>84</v>
      </c>
      <c r="JEI183" s="72"/>
      <c r="JEJ183" s="72"/>
      <c r="JEK183" s="72"/>
      <c r="JEL183" s="72" t="s">
        <v>84</v>
      </c>
      <c r="JEM183" s="72"/>
      <c r="JEN183" s="72"/>
      <c r="JEO183" s="72"/>
      <c r="JEP183" s="72" t="s">
        <v>84</v>
      </c>
      <c r="JEQ183" s="72"/>
      <c r="JER183" s="72"/>
      <c r="JES183" s="72"/>
      <c r="JET183" s="72" t="s">
        <v>84</v>
      </c>
      <c r="JEU183" s="72"/>
      <c r="JEV183" s="72"/>
      <c r="JEW183" s="72"/>
      <c r="JEX183" s="72" t="s">
        <v>84</v>
      </c>
      <c r="JEY183" s="72"/>
      <c r="JEZ183" s="72"/>
      <c r="JFA183" s="72"/>
      <c r="JFB183" s="72" t="s">
        <v>84</v>
      </c>
      <c r="JFC183" s="72"/>
      <c r="JFD183" s="72"/>
      <c r="JFE183" s="72"/>
      <c r="JFF183" s="72" t="s">
        <v>84</v>
      </c>
      <c r="JFG183" s="72"/>
      <c r="JFH183" s="72"/>
      <c r="JFI183" s="72"/>
      <c r="JFJ183" s="72" t="s">
        <v>84</v>
      </c>
      <c r="JFK183" s="72"/>
      <c r="JFL183" s="72"/>
      <c r="JFM183" s="72"/>
      <c r="JFN183" s="72" t="s">
        <v>84</v>
      </c>
      <c r="JFO183" s="72"/>
      <c r="JFP183" s="72"/>
      <c r="JFQ183" s="72"/>
      <c r="JFR183" s="72" t="s">
        <v>84</v>
      </c>
      <c r="JFS183" s="72"/>
      <c r="JFT183" s="72"/>
      <c r="JFU183" s="72"/>
      <c r="JFV183" s="72" t="s">
        <v>84</v>
      </c>
      <c r="JFW183" s="72"/>
      <c r="JFX183" s="72"/>
      <c r="JFY183" s="72"/>
      <c r="JFZ183" s="72" t="s">
        <v>84</v>
      </c>
      <c r="JGA183" s="72"/>
      <c r="JGB183" s="72"/>
      <c r="JGC183" s="72"/>
      <c r="JGD183" s="72" t="s">
        <v>84</v>
      </c>
      <c r="JGE183" s="72"/>
      <c r="JGF183" s="72"/>
      <c r="JGG183" s="72"/>
      <c r="JGH183" s="72" t="s">
        <v>84</v>
      </c>
      <c r="JGI183" s="72"/>
      <c r="JGJ183" s="72"/>
      <c r="JGK183" s="72"/>
      <c r="JGL183" s="72" t="s">
        <v>84</v>
      </c>
      <c r="JGM183" s="72"/>
      <c r="JGN183" s="72"/>
      <c r="JGO183" s="72"/>
      <c r="JGP183" s="72" t="s">
        <v>84</v>
      </c>
      <c r="JGQ183" s="72"/>
      <c r="JGR183" s="72"/>
      <c r="JGS183" s="72"/>
      <c r="JGT183" s="72" t="s">
        <v>84</v>
      </c>
      <c r="JGU183" s="72"/>
      <c r="JGV183" s="72"/>
      <c r="JGW183" s="72"/>
      <c r="JGX183" s="72" t="s">
        <v>84</v>
      </c>
      <c r="JGY183" s="72"/>
      <c r="JGZ183" s="72"/>
      <c r="JHA183" s="72"/>
      <c r="JHB183" s="72" t="s">
        <v>84</v>
      </c>
      <c r="JHC183" s="72"/>
      <c r="JHD183" s="72"/>
      <c r="JHE183" s="72"/>
      <c r="JHF183" s="72" t="s">
        <v>84</v>
      </c>
      <c r="JHG183" s="72"/>
      <c r="JHH183" s="72"/>
      <c r="JHI183" s="72"/>
      <c r="JHJ183" s="72" t="s">
        <v>84</v>
      </c>
      <c r="JHK183" s="72"/>
      <c r="JHL183" s="72"/>
      <c r="JHM183" s="72"/>
      <c r="JHN183" s="72" t="s">
        <v>84</v>
      </c>
      <c r="JHO183" s="72"/>
      <c r="JHP183" s="72"/>
      <c r="JHQ183" s="72"/>
      <c r="JHR183" s="72" t="s">
        <v>84</v>
      </c>
      <c r="JHS183" s="72"/>
      <c r="JHT183" s="72"/>
      <c r="JHU183" s="72"/>
      <c r="JHV183" s="72" t="s">
        <v>84</v>
      </c>
      <c r="JHW183" s="72"/>
      <c r="JHX183" s="72"/>
      <c r="JHY183" s="72"/>
      <c r="JHZ183" s="72" t="s">
        <v>84</v>
      </c>
      <c r="JIA183" s="72"/>
      <c r="JIB183" s="72"/>
      <c r="JIC183" s="72"/>
      <c r="JID183" s="72" t="s">
        <v>84</v>
      </c>
      <c r="JIE183" s="72"/>
      <c r="JIF183" s="72"/>
      <c r="JIG183" s="72"/>
      <c r="JIH183" s="72" t="s">
        <v>84</v>
      </c>
      <c r="JII183" s="72"/>
      <c r="JIJ183" s="72"/>
      <c r="JIK183" s="72"/>
      <c r="JIL183" s="72" t="s">
        <v>84</v>
      </c>
      <c r="JIM183" s="72"/>
      <c r="JIN183" s="72"/>
      <c r="JIO183" s="72"/>
      <c r="JIP183" s="72" t="s">
        <v>84</v>
      </c>
      <c r="JIQ183" s="72"/>
      <c r="JIR183" s="72"/>
      <c r="JIS183" s="72"/>
      <c r="JIT183" s="72" t="s">
        <v>84</v>
      </c>
      <c r="JIU183" s="72"/>
      <c r="JIV183" s="72"/>
      <c r="JIW183" s="72"/>
      <c r="JIX183" s="72" t="s">
        <v>84</v>
      </c>
      <c r="JIY183" s="72"/>
      <c r="JIZ183" s="72"/>
      <c r="JJA183" s="72"/>
      <c r="JJB183" s="72" t="s">
        <v>84</v>
      </c>
      <c r="JJC183" s="72"/>
      <c r="JJD183" s="72"/>
      <c r="JJE183" s="72"/>
      <c r="JJF183" s="72" t="s">
        <v>84</v>
      </c>
      <c r="JJG183" s="72"/>
      <c r="JJH183" s="72"/>
      <c r="JJI183" s="72"/>
      <c r="JJJ183" s="72" t="s">
        <v>84</v>
      </c>
      <c r="JJK183" s="72"/>
      <c r="JJL183" s="72"/>
      <c r="JJM183" s="72"/>
      <c r="JJN183" s="72" t="s">
        <v>84</v>
      </c>
      <c r="JJO183" s="72"/>
      <c r="JJP183" s="72"/>
      <c r="JJQ183" s="72"/>
      <c r="JJR183" s="72" t="s">
        <v>84</v>
      </c>
      <c r="JJS183" s="72"/>
      <c r="JJT183" s="72"/>
      <c r="JJU183" s="72"/>
      <c r="JJV183" s="72" t="s">
        <v>84</v>
      </c>
      <c r="JJW183" s="72"/>
      <c r="JJX183" s="72"/>
      <c r="JJY183" s="72"/>
      <c r="JJZ183" s="72" t="s">
        <v>84</v>
      </c>
      <c r="JKA183" s="72"/>
      <c r="JKB183" s="72"/>
      <c r="JKC183" s="72"/>
      <c r="JKD183" s="72" t="s">
        <v>84</v>
      </c>
      <c r="JKE183" s="72"/>
      <c r="JKF183" s="72"/>
      <c r="JKG183" s="72"/>
      <c r="JKH183" s="72" t="s">
        <v>84</v>
      </c>
      <c r="JKI183" s="72"/>
      <c r="JKJ183" s="72"/>
      <c r="JKK183" s="72"/>
      <c r="JKL183" s="72" t="s">
        <v>84</v>
      </c>
      <c r="JKM183" s="72"/>
      <c r="JKN183" s="72"/>
      <c r="JKO183" s="72"/>
      <c r="JKP183" s="72" t="s">
        <v>84</v>
      </c>
      <c r="JKQ183" s="72"/>
      <c r="JKR183" s="72"/>
      <c r="JKS183" s="72"/>
      <c r="JKT183" s="72" t="s">
        <v>84</v>
      </c>
      <c r="JKU183" s="72"/>
      <c r="JKV183" s="72"/>
      <c r="JKW183" s="72"/>
      <c r="JKX183" s="72" t="s">
        <v>84</v>
      </c>
      <c r="JKY183" s="72"/>
      <c r="JKZ183" s="72"/>
      <c r="JLA183" s="72"/>
      <c r="JLB183" s="72" t="s">
        <v>84</v>
      </c>
      <c r="JLC183" s="72"/>
      <c r="JLD183" s="72"/>
      <c r="JLE183" s="72"/>
      <c r="JLF183" s="72" t="s">
        <v>84</v>
      </c>
      <c r="JLG183" s="72"/>
      <c r="JLH183" s="72"/>
      <c r="JLI183" s="72"/>
      <c r="JLJ183" s="72" t="s">
        <v>84</v>
      </c>
      <c r="JLK183" s="72"/>
      <c r="JLL183" s="72"/>
      <c r="JLM183" s="72"/>
      <c r="JLN183" s="72" t="s">
        <v>84</v>
      </c>
      <c r="JLO183" s="72"/>
      <c r="JLP183" s="72"/>
      <c r="JLQ183" s="72"/>
      <c r="JLR183" s="72" t="s">
        <v>84</v>
      </c>
      <c r="JLS183" s="72"/>
      <c r="JLT183" s="72"/>
      <c r="JLU183" s="72"/>
      <c r="JLV183" s="72" t="s">
        <v>84</v>
      </c>
      <c r="JLW183" s="72"/>
      <c r="JLX183" s="72"/>
      <c r="JLY183" s="72"/>
      <c r="JLZ183" s="72" t="s">
        <v>84</v>
      </c>
      <c r="JMA183" s="72"/>
      <c r="JMB183" s="72"/>
      <c r="JMC183" s="72"/>
      <c r="JMD183" s="72" t="s">
        <v>84</v>
      </c>
      <c r="JME183" s="72"/>
      <c r="JMF183" s="72"/>
      <c r="JMG183" s="72"/>
      <c r="JMH183" s="72" t="s">
        <v>84</v>
      </c>
      <c r="JMI183" s="72"/>
      <c r="JMJ183" s="72"/>
      <c r="JMK183" s="72"/>
      <c r="JML183" s="72" t="s">
        <v>84</v>
      </c>
      <c r="JMM183" s="72"/>
      <c r="JMN183" s="72"/>
      <c r="JMO183" s="72"/>
      <c r="JMP183" s="72" t="s">
        <v>84</v>
      </c>
      <c r="JMQ183" s="72"/>
      <c r="JMR183" s="72"/>
      <c r="JMS183" s="72"/>
      <c r="JMT183" s="72" t="s">
        <v>84</v>
      </c>
      <c r="JMU183" s="72"/>
      <c r="JMV183" s="72"/>
      <c r="JMW183" s="72"/>
      <c r="JMX183" s="72" t="s">
        <v>84</v>
      </c>
      <c r="JMY183" s="72"/>
      <c r="JMZ183" s="72"/>
      <c r="JNA183" s="72"/>
      <c r="JNB183" s="72" t="s">
        <v>84</v>
      </c>
      <c r="JNC183" s="72"/>
      <c r="JND183" s="72"/>
      <c r="JNE183" s="72"/>
      <c r="JNF183" s="72" t="s">
        <v>84</v>
      </c>
      <c r="JNG183" s="72"/>
      <c r="JNH183" s="72"/>
      <c r="JNI183" s="72"/>
      <c r="JNJ183" s="72" t="s">
        <v>84</v>
      </c>
      <c r="JNK183" s="72"/>
      <c r="JNL183" s="72"/>
      <c r="JNM183" s="72"/>
      <c r="JNN183" s="72" t="s">
        <v>84</v>
      </c>
      <c r="JNO183" s="72"/>
      <c r="JNP183" s="72"/>
      <c r="JNQ183" s="72"/>
      <c r="JNR183" s="72" t="s">
        <v>84</v>
      </c>
      <c r="JNS183" s="72"/>
      <c r="JNT183" s="72"/>
      <c r="JNU183" s="72"/>
      <c r="JNV183" s="72" t="s">
        <v>84</v>
      </c>
      <c r="JNW183" s="72"/>
      <c r="JNX183" s="72"/>
      <c r="JNY183" s="72"/>
      <c r="JNZ183" s="72" t="s">
        <v>84</v>
      </c>
      <c r="JOA183" s="72"/>
      <c r="JOB183" s="72"/>
      <c r="JOC183" s="72"/>
      <c r="JOD183" s="72" t="s">
        <v>84</v>
      </c>
      <c r="JOE183" s="72"/>
      <c r="JOF183" s="72"/>
      <c r="JOG183" s="72"/>
      <c r="JOH183" s="72" t="s">
        <v>84</v>
      </c>
      <c r="JOI183" s="72"/>
      <c r="JOJ183" s="72"/>
      <c r="JOK183" s="72"/>
      <c r="JOL183" s="72" t="s">
        <v>84</v>
      </c>
      <c r="JOM183" s="72"/>
      <c r="JON183" s="72"/>
      <c r="JOO183" s="72"/>
      <c r="JOP183" s="72" t="s">
        <v>84</v>
      </c>
      <c r="JOQ183" s="72"/>
      <c r="JOR183" s="72"/>
      <c r="JOS183" s="72"/>
      <c r="JOT183" s="72" t="s">
        <v>84</v>
      </c>
      <c r="JOU183" s="72"/>
      <c r="JOV183" s="72"/>
      <c r="JOW183" s="72"/>
      <c r="JOX183" s="72" t="s">
        <v>84</v>
      </c>
      <c r="JOY183" s="72"/>
      <c r="JOZ183" s="72"/>
      <c r="JPA183" s="72"/>
      <c r="JPB183" s="72" t="s">
        <v>84</v>
      </c>
      <c r="JPC183" s="72"/>
      <c r="JPD183" s="72"/>
      <c r="JPE183" s="72"/>
      <c r="JPF183" s="72" t="s">
        <v>84</v>
      </c>
      <c r="JPG183" s="72"/>
      <c r="JPH183" s="72"/>
      <c r="JPI183" s="72"/>
      <c r="JPJ183" s="72" t="s">
        <v>84</v>
      </c>
      <c r="JPK183" s="72"/>
      <c r="JPL183" s="72"/>
      <c r="JPM183" s="72"/>
      <c r="JPN183" s="72" t="s">
        <v>84</v>
      </c>
      <c r="JPO183" s="72"/>
      <c r="JPP183" s="72"/>
      <c r="JPQ183" s="72"/>
      <c r="JPR183" s="72" t="s">
        <v>84</v>
      </c>
      <c r="JPS183" s="72"/>
      <c r="JPT183" s="72"/>
      <c r="JPU183" s="72"/>
      <c r="JPV183" s="72" t="s">
        <v>84</v>
      </c>
      <c r="JPW183" s="72"/>
      <c r="JPX183" s="72"/>
      <c r="JPY183" s="72"/>
      <c r="JPZ183" s="72" t="s">
        <v>84</v>
      </c>
      <c r="JQA183" s="72"/>
      <c r="JQB183" s="72"/>
      <c r="JQC183" s="72"/>
      <c r="JQD183" s="72" t="s">
        <v>84</v>
      </c>
      <c r="JQE183" s="72"/>
      <c r="JQF183" s="72"/>
      <c r="JQG183" s="72"/>
      <c r="JQH183" s="72" t="s">
        <v>84</v>
      </c>
      <c r="JQI183" s="72"/>
      <c r="JQJ183" s="72"/>
      <c r="JQK183" s="72"/>
      <c r="JQL183" s="72" t="s">
        <v>84</v>
      </c>
      <c r="JQM183" s="72"/>
      <c r="JQN183" s="72"/>
      <c r="JQO183" s="72"/>
      <c r="JQP183" s="72" t="s">
        <v>84</v>
      </c>
      <c r="JQQ183" s="72"/>
      <c r="JQR183" s="72"/>
      <c r="JQS183" s="72"/>
      <c r="JQT183" s="72" t="s">
        <v>84</v>
      </c>
      <c r="JQU183" s="72"/>
      <c r="JQV183" s="72"/>
      <c r="JQW183" s="72"/>
      <c r="JQX183" s="72" t="s">
        <v>84</v>
      </c>
      <c r="JQY183" s="72"/>
      <c r="JQZ183" s="72"/>
      <c r="JRA183" s="72"/>
      <c r="JRB183" s="72" t="s">
        <v>84</v>
      </c>
      <c r="JRC183" s="72"/>
      <c r="JRD183" s="72"/>
      <c r="JRE183" s="72"/>
      <c r="JRF183" s="72" t="s">
        <v>84</v>
      </c>
      <c r="JRG183" s="72"/>
      <c r="JRH183" s="72"/>
      <c r="JRI183" s="72"/>
      <c r="JRJ183" s="72" t="s">
        <v>84</v>
      </c>
      <c r="JRK183" s="72"/>
      <c r="JRL183" s="72"/>
      <c r="JRM183" s="72"/>
      <c r="JRN183" s="72" t="s">
        <v>84</v>
      </c>
      <c r="JRO183" s="72"/>
      <c r="JRP183" s="72"/>
      <c r="JRQ183" s="72"/>
      <c r="JRR183" s="72" t="s">
        <v>84</v>
      </c>
      <c r="JRS183" s="72"/>
      <c r="JRT183" s="72"/>
      <c r="JRU183" s="72"/>
      <c r="JRV183" s="72" t="s">
        <v>84</v>
      </c>
      <c r="JRW183" s="72"/>
      <c r="JRX183" s="72"/>
      <c r="JRY183" s="72"/>
      <c r="JRZ183" s="72" t="s">
        <v>84</v>
      </c>
      <c r="JSA183" s="72"/>
      <c r="JSB183" s="72"/>
      <c r="JSC183" s="72"/>
      <c r="JSD183" s="72" t="s">
        <v>84</v>
      </c>
      <c r="JSE183" s="72"/>
      <c r="JSF183" s="72"/>
      <c r="JSG183" s="72"/>
      <c r="JSH183" s="72" t="s">
        <v>84</v>
      </c>
      <c r="JSI183" s="72"/>
      <c r="JSJ183" s="72"/>
      <c r="JSK183" s="72"/>
      <c r="JSL183" s="72" t="s">
        <v>84</v>
      </c>
      <c r="JSM183" s="72"/>
      <c r="JSN183" s="72"/>
      <c r="JSO183" s="72"/>
      <c r="JSP183" s="72" t="s">
        <v>84</v>
      </c>
      <c r="JSQ183" s="72"/>
      <c r="JSR183" s="72"/>
      <c r="JSS183" s="72"/>
      <c r="JST183" s="72" t="s">
        <v>84</v>
      </c>
      <c r="JSU183" s="72"/>
      <c r="JSV183" s="72"/>
      <c r="JSW183" s="72"/>
      <c r="JSX183" s="72" t="s">
        <v>84</v>
      </c>
      <c r="JSY183" s="72"/>
      <c r="JSZ183" s="72"/>
      <c r="JTA183" s="72"/>
      <c r="JTB183" s="72" t="s">
        <v>84</v>
      </c>
      <c r="JTC183" s="72"/>
      <c r="JTD183" s="72"/>
      <c r="JTE183" s="72"/>
      <c r="JTF183" s="72" t="s">
        <v>84</v>
      </c>
      <c r="JTG183" s="72"/>
      <c r="JTH183" s="72"/>
      <c r="JTI183" s="72"/>
      <c r="JTJ183" s="72" t="s">
        <v>84</v>
      </c>
      <c r="JTK183" s="72"/>
      <c r="JTL183" s="72"/>
      <c r="JTM183" s="72"/>
      <c r="JTN183" s="72" t="s">
        <v>84</v>
      </c>
      <c r="JTO183" s="72"/>
      <c r="JTP183" s="72"/>
      <c r="JTQ183" s="72"/>
      <c r="JTR183" s="72" t="s">
        <v>84</v>
      </c>
      <c r="JTS183" s="72"/>
      <c r="JTT183" s="72"/>
      <c r="JTU183" s="72"/>
      <c r="JTV183" s="72" t="s">
        <v>84</v>
      </c>
      <c r="JTW183" s="72"/>
      <c r="JTX183" s="72"/>
      <c r="JTY183" s="72"/>
      <c r="JTZ183" s="72" t="s">
        <v>84</v>
      </c>
      <c r="JUA183" s="72"/>
      <c r="JUB183" s="72"/>
      <c r="JUC183" s="72"/>
      <c r="JUD183" s="72" t="s">
        <v>84</v>
      </c>
      <c r="JUE183" s="72"/>
      <c r="JUF183" s="72"/>
      <c r="JUG183" s="72"/>
      <c r="JUH183" s="72" t="s">
        <v>84</v>
      </c>
      <c r="JUI183" s="72"/>
      <c r="JUJ183" s="72"/>
      <c r="JUK183" s="72"/>
      <c r="JUL183" s="72" t="s">
        <v>84</v>
      </c>
      <c r="JUM183" s="72"/>
      <c r="JUN183" s="72"/>
      <c r="JUO183" s="72"/>
      <c r="JUP183" s="72" t="s">
        <v>84</v>
      </c>
      <c r="JUQ183" s="72"/>
      <c r="JUR183" s="72"/>
      <c r="JUS183" s="72"/>
      <c r="JUT183" s="72" t="s">
        <v>84</v>
      </c>
      <c r="JUU183" s="72"/>
      <c r="JUV183" s="72"/>
      <c r="JUW183" s="72"/>
      <c r="JUX183" s="72" t="s">
        <v>84</v>
      </c>
      <c r="JUY183" s="72"/>
      <c r="JUZ183" s="72"/>
      <c r="JVA183" s="72"/>
      <c r="JVB183" s="72" t="s">
        <v>84</v>
      </c>
      <c r="JVC183" s="72"/>
      <c r="JVD183" s="72"/>
      <c r="JVE183" s="72"/>
      <c r="JVF183" s="72" t="s">
        <v>84</v>
      </c>
      <c r="JVG183" s="72"/>
      <c r="JVH183" s="72"/>
      <c r="JVI183" s="72"/>
      <c r="JVJ183" s="72" t="s">
        <v>84</v>
      </c>
      <c r="JVK183" s="72"/>
      <c r="JVL183" s="72"/>
      <c r="JVM183" s="72"/>
      <c r="JVN183" s="72" t="s">
        <v>84</v>
      </c>
      <c r="JVO183" s="72"/>
      <c r="JVP183" s="72"/>
      <c r="JVQ183" s="72"/>
      <c r="JVR183" s="72" t="s">
        <v>84</v>
      </c>
      <c r="JVS183" s="72"/>
      <c r="JVT183" s="72"/>
      <c r="JVU183" s="72"/>
      <c r="JVV183" s="72" t="s">
        <v>84</v>
      </c>
      <c r="JVW183" s="72"/>
      <c r="JVX183" s="72"/>
      <c r="JVY183" s="72"/>
      <c r="JVZ183" s="72" t="s">
        <v>84</v>
      </c>
      <c r="JWA183" s="72"/>
      <c r="JWB183" s="72"/>
      <c r="JWC183" s="72"/>
      <c r="JWD183" s="72" t="s">
        <v>84</v>
      </c>
      <c r="JWE183" s="72"/>
      <c r="JWF183" s="72"/>
      <c r="JWG183" s="72"/>
      <c r="JWH183" s="72" t="s">
        <v>84</v>
      </c>
      <c r="JWI183" s="72"/>
      <c r="JWJ183" s="72"/>
      <c r="JWK183" s="72"/>
      <c r="JWL183" s="72" t="s">
        <v>84</v>
      </c>
      <c r="JWM183" s="72"/>
      <c r="JWN183" s="72"/>
      <c r="JWO183" s="72"/>
      <c r="JWP183" s="72" t="s">
        <v>84</v>
      </c>
      <c r="JWQ183" s="72"/>
      <c r="JWR183" s="72"/>
      <c r="JWS183" s="72"/>
      <c r="JWT183" s="72" t="s">
        <v>84</v>
      </c>
      <c r="JWU183" s="72"/>
      <c r="JWV183" s="72"/>
      <c r="JWW183" s="72"/>
      <c r="JWX183" s="72" t="s">
        <v>84</v>
      </c>
      <c r="JWY183" s="72"/>
      <c r="JWZ183" s="72"/>
      <c r="JXA183" s="72"/>
      <c r="JXB183" s="72" t="s">
        <v>84</v>
      </c>
      <c r="JXC183" s="72"/>
      <c r="JXD183" s="72"/>
      <c r="JXE183" s="72"/>
      <c r="JXF183" s="72" t="s">
        <v>84</v>
      </c>
      <c r="JXG183" s="72"/>
      <c r="JXH183" s="72"/>
      <c r="JXI183" s="72"/>
      <c r="JXJ183" s="72" t="s">
        <v>84</v>
      </c>
      <c r="JXK183" s="72"/>
      <c r="JXL183" s="72"/>
      <c r="JXM183" s="72"/>
      <c r="JXN183" s="72" t="s">
        <v>84</v>
      </c>
      <c r="JXO183" s="72"/>
      <c r="JXP183" s="72"/>
      <c r="JXQ183" s="72"/>
      <c r="JXR183" s="72" t="s">
        <v>84</v>
      </c>
      <c r="JXS183" s="72"/>
      <c r="JXT183" s="72"/>
      <c r="JXU183" s="72"/>
      <c r="JXV183" s="72" t="s">
        <v>84</v>
      </c>
      <c r="JXW183" s="72"/>
      <c r="JXX183" s="72"/>
      <c r="JXY183" s="72"/>
      <c r="JXZ183" s="72" t="s">
        <v>84</v>
      </c>
      <c r="JYA183" s="72"/>
      <c r="JYB183" s="72"/>
      <c r="JYC183" s="72"/>
      <c r="JYD183" s="72" t="s">
        <v>84</v>
      </c>
      <c r="JYE183" s="72"/>
      <c r="JYF183" s="72"/>
      <c r="JYG183" s="72"/>
      <c r="JYH183" s="72" t="s">
        <v>84</v>
      </c>
      <c r="JYI183" s="72"/>
      <c r="JYJ183" s="72"/>
      <c r="JYK183" s="72"/>
      <c r="JYL183" s="72" t="s">
        <v>84</v>
      </c>
      <c r="JYM183" s="72"/>
      <c r="JYN183" s="72"/>
      <c r="JYO183" s="72"/>
      <c r="JYP183" s="72" t="s">
        <v>84</v>
      </c>
      <c r="JYQ183" s="72"/>
      <c r="JYR183" s="72"/>
      <c r="JYS183" s="72"/>
      <c r="JYT183" s="72" t="s">
        <v>84</v>
      </c>
      <c r="JYU183" s="72"/>
      <c r="JYV183" s="72"/>
      <c r="JYW183" s="72"/>
      <c r="JYX183" s="72" t="s">
        <v>84</v>
      </c>
      <c r="JYY183" s="72"/>
      <c r="JYZ183" s="72"/>
      <c r="JZA183" s="72"/>
      <c r="JZB183" s="72" t="s">
        <v>84</v>
      </c>
      <c r="JZC183" s="72"/>
      <c r="JZD183" s="72"/>
      <c r="JZE183" s="72"/>
      <c r="JZF183" s="72" t="s">
        <v>84</v>
      </c>
      <c r="JZG183" s="72"/>
      <c r="JZH183" s="72"/>
      <c r="JZI183" s="72"/>
      <c r="JZJ183" s="72" t="s">
        <v>84</v>
      </c>
      <c r="JZK183" s="72"/>
      <c r="JZL183" s="72"/>
      <c r="JZM183" s="72"/>
      <c r="JZN183" s="72" t="s">
        <v>84</v>
      </c>
      <c r="JZO183" s="72"/>
      <c r="JZP183" s="72"/>
      <c r="JZQ183" s="72"/>
      <c r="JZR183" s="72" t="s">
        <v>84</v>
      </c>
      <c r="JZS183" s="72"/>
      <c r="JZT183" s="72"/>
      <c r="JZU183" s="72"/>
      <c r="JZV183" s="72" t="s">
        <v>84</v>
      </c>
      <c r="JZW183" s="72"/>
      <c r="JZX183" s="72"/>
      <c r="JZY183" s="72"/>
      <c r="JZZ183" s="72" t="s">
        <v>84</v>
      </c>
      <c r="KAA183" s="72"/>
      <c r="KAB183" s="72"/>
      <c r="KAC183" s="72"/>
      <c r="KAD183" s="72" t="s">
        <v>84</v>
      </c>
      <c r="KAE183" s="72"/>
      <c r="KAF183" s="72"/>
      <c r="KAG183" s="72"/>
      <c r="KAH183" s="72" t="s">
        <v>84</v>
      </c>
      <c r="KAI183" s="72"/>
      <c r="KAJ183" s="72"/>
      <c r="KAK183" s="72"/>
      <c r="KAL183" s="72" t="s">
        <v>84</v>
      </c>
      <c r="KAM183" s="72"/>
      <c r="KAN183" s="72"/>
      <c r="KAO183" s="72"/>
      <c r="KAP183" s="72" t="s">
        <v>84</v>
      </c>
      <c r="KAQ183" s="72"/>
      <c r="KAR183" s="72"/>
      <c r="KAS183" s="72"/>
      <c r="KAT183" s="72" t="s">
        <v>84</v>
      </c>
      <c r="KAU183" s="72"/>
      <c r="KAV183" s="72"/>
      <c r="KAW183" s="72"/>
      <c r="KAX183" s="72" t="s">
        <v>84</v>
      </c>
      <c r="KAY183" s="72"/>
      <c r="KAZ183" s="72"/>
      <c r="KBA183" s="72"/>
      <c r="KBB183" s="72" t="s">
        <v>84</v>
      </c>
      <c r="KBC183" s="72"/>
      <c r="KBD183" s="72"/>
      <c r="KBE183" s="72"/>
      <c r="KBF183" s="72" t="s">
        <v>84</v>
      </c>
      <c r="KBG183" s="72"/>
      <c r="KBH183" s="72"/>
      <c r="KBI183" s="72"/>
      <c r="KBJ183" s="72" t="s">
        <v>84</v>
      </c>
      <c r="KBK183" s="72"/>
      <c r="KBL183" s="72"/>
      <c r="KBM183" s="72"/>
      <c r="KBN183" s="72" t="s">
        <v>84</v>
      </c>
      <c r="KBO183" s="72"/>
      <c r="KBP183" s="72"/>
      <c r="KBQ183" s="72"/>
      <c r="KBR183" s="72" t="s">
        <v>84</v>
      </c>
      <c r="KBS183" s="72"/>
      <c r="KBT183" s="72"/>
      <c r="KBU183" s="72"/>
      <c r="KBV183" s="72" t="s">
        <v>84</v>
      </c>
      <c r="KBW183" s="72"/>
      <c r="KBX183" s="72"/>
      <c r="KBY183" s="72"/>
      <c r="KBZ183" s="72" t="s">
        <v>84</v>
      </c>
      <c r="KCA183" s="72"/>
      <c r="KCB183" s="72"/>
      <c r="KCC183" s="72"/>
      <c r="KCD183" s="72" t="s">
        <v>84</v>
      </c>
      <c r="KCE183" s="72"/>
      <c r="KCF183" s="72"/>
      <c r="KCG183" s="72"/>
      <c r="KCH183" s="72" t="s">
        <v>84</v>
      </c>
      <c r="KCI183" s="72"/>
      <c r="KCJ183" s="72"/>
      <c r="KCK183" s="72"/>
      <c r="KCL183" s="72" t="s">
        <v>84</v>
      </c>
      <c r="KCM183" s="72"/>
      <c r="KCN183" s="72"/>
      <c r="KCO183" s="72"/>
      <c r="KCP183" s="72" t="s">
        <v>84</v>
      </c>
      <c r="KCQ183" s="72"/>
      <c r="KCR183" s="72"/>
      <c r="KCS183" s="72"/>
      <c r="KCT183" s="72" t="s">
        <v>84</v>
      </c>
      <c r="KCU183" s="72"/>
      <c r="KCV183" s="72"/>
      <c r="KCW183" s="72"/>
      <c r="KCX183" s="72" t="s">
        <v>84</v>
      </c>
      <c r="KCY183" s="72"/>
      <c r="KCZ183" s="72"/>
      <c r="KDA183" s="72"/>
      <c r="KDB183" s="72" t="s">
        <v>84</v>
      </c>
      <c r="KDC183" s="72"/>
      <c r="KDD183" s="72"/>
      <c r="KDE183" s="72"/>
      <c r="KDF183" s="72" t="s">
        <v>84</v>
      </c>
      <c r="KDG183" s="72"/>
      <c r="KDH183" s="72"/>
      <c r="KDI183" s="72"/>
      <c r="KDJ183" s="72" t="s">
        <v>84</v>
      </c>
      <c r="KDK183" s="72"/>
      <c r="KDL183" s="72"/>
      <c r="KDM183" s="72"/>
      <c r="KDN183" s="72" t="s">
        <v>84</v>
      </c>
      <c r="KDO183" s="72"/>
      <c r="KDP183" s="72"/>
      <c r="KDQ183" s="72"/>
      <c r="KDR183" s="72" t="s">
        <v>84</v>
      </c>
      <c r="KDS183" s="72"/>
      <c r="KDT183" s="72"/>
      <c r="KDU183" s="72"/>
      <c r="KDV183" s="72" t="s">
        <v>84</v>
      </c>
      <c r="KDW183" s="72"/>
      <c r="KDX183" s="72"/>
      <c r="KDY183" s="72"/>
      <c r="KDZ183" s="72" t="s">
        <v>84</v>
      </c>
      <c r="KEA183" s="72"/>
      <c r="KEB183" s="72"/>
      <c r="KEC183" s="72"/>
      <c r="KED183" s="72" t="s">
        <v>84</v>
      </c>
      <c r="KEE183" s="72"/>
      <c r="KEF183" s="72"/>
      <c r="KEG183" s="72"/>
      <c r="KEH183" s="72" t="s">
        <v>84</v>
      </c>
      <c r="KEI183" s="72"/>
      <c r="KEJ183" s="72"/>
      <c r="KEK183" s="72"/>
      <c r="KEL183" s="72" t="s">
        <v>84</v>
      </c>
      <c r="KEM183" s="72"/>
      <c r="KEN183" s="72"/>
      <c r="KEO183" s="72"/>
      <c r="KEP183" s="72" t="s">
        <v>84</v>
      </c>
      <c r="KEQ183" s="72"/>
      <c r="KER183" s="72"/>
      <c r="KES183" s="72"/>
      <c r="KET183" s="72" t="s">
        <v>84</v>
      </c>
      <c r="KEU183" s="72"/>
      <c r="KEV183" s="72"/>
      <c r="KEW183" s="72"/>
      <c r="KEX183" s="72" t="s">
        <v>84</v>
      </c>
      <c r="KEY183" s="72"/>
      <c r="KEZ183" s="72"/>
      <c r="KFA183" s="72"/>
      <c r="KFB183" s="72" t="s">
        <v>84</v>
      </c>
      <c r="KFC183" s="72"/>
      <c r="KFD183" s="72"/>
      <c r="KFE183" s="72"/>
      <c r="KFF183" s="72" t="s">
        <v>84</v>
      </c>
      <c r="KFG183" s="72"/>
      <c r="KFH183" s="72"/>
      <c r="KFI183" s="72"/>
      <c r="KFJ183" s="72" t="s">
        <v>84</v>
      </c>
      <c r="KFK183" s="72"/>
      <c r="KFL183" s="72"/>
      <c r="KFM183" s="72"/>
      <c r="KFN183" s="72" t="s">
        <v>84</v>
      </c>
      <c r="KFO183" s="72"/>
      <c r="KFP183" s="72"/>
      <c r="KFQ183" s="72"/>
      <c r="KFR183" s="72" t="s">
        <v>84</v>
      </c>
      <c r="KFS183" s="72"/>
      <c r="KFT183" s="72"/>
      <c r="KFU183" s="72"/>
      <c r="KFV183" s="72" t="s">
        <v>84</v>
      </c>
      <c r="KFW183" s="72"/>
      <c r="KFX183" s="72"/>
      <c r="KFY183" s="72"/>
      <c r="KFZ183" s="72" t="s">
        <v>84</v>
      </c>
      <c r="KGA183" s="72"/>
      <c r="KGB183" s="72"/>
      <c r="KGC183" s="72"/>
      <c r="KGD183" s="72" t="s">
        <v>84</v>
      </c>
      <c r="KGE183" s="72"/>
      <c r="KGF183" s="72"/>
      <c r="KGG183" s="72"/>
      <c r="KGH183" s="72" t="s">
        <v>84</v>
      </c>
      <c r="KGI183" s="72"/>
      <c r="KGJ183" s="72"/>
      <c r="KGK183" s="72"/>
      <c r="KGL183" s="72" t="s">
        <v>84</v>
      </c>
      <c r="KGM183" s="72"/>
      <c r="KGN183" s="72"/>
      <c r="KGO183" s="72"/>
      <c r="KGP183" s="72" t="s">
        <v>84</v>
      </c>
      <c r="KGQ183" s="72"/>
      <c r="KGR183" s="72"/>
      <c r="KGS183" s="72"/>
      <c r="KGT183" s="72" t="s">
        <v>84</v>
      </c>
      <c r="KGU183" s="72"/>
      <c r="KGV183" s="72"/>
      <c r="KGW183" s="72"/>
      <c r="KGX183" s="72" t="s">
        <v>84</v>
      </c>
      <c r="KGY183" s="72"/>
      <c r="KGZ183" s="72"/>
      <c r="KHA183" s="72"/>
      <c r="KHB183" s="72" t="s">
        <v>84</v>
      </c>
      <c r="KHC183" s="72"/>
      <c r="KHD183" s="72"/>
      <c r="KHE183" s="72"/>
      <c r="KHF183" s="72" t="s">
        <v>84</v>
      </c>
      <c r="KHG183" s="72"/>
      <c r="KHH183" s="72"/>
      <c r="KHI183" s="72"/>
      <c r="KHJ183" s="72" t="s">
        <v>84</v>
      </c>
      <c r="KHK183" s="72"/>
      <c r="KHL183" s="72"/>
      <c r="KHM183" s="72"/>
      <c r="KHN183" s="72" t="s">
        <v>84</v>
      </c>
      <c r="KHO183" s="72"/>
      <c r="KHP183" s="72"/>
      <c r="KHQ183" s="72"/>
      <c r="KHR183" s="72" t="s">
        <v>84</v>
      </c>
      <c r="KHS183" s="72"/>
      <c r="KHT183" s="72"/>
      <c r="KHU183" s="72"/>
      <c r="KHV183" s="72" t="s">
        <v>84</v>
      </c>
      <c r="KHW183" s="72"/>
      <c r="KHX183" s="72"/>
      <c r="KHY183" s="72"/>
      <c r="KHZ183" s="72" t="s">
        <v>84</v>
      </c>
      <c r="KIA183" s="72"/>
      <c r="KIB183" s="72"/>
      <c r="KIC183" s="72"/>
      <c r="KID183" s="72" t="s">
        <v>84</v>
      </c>
      <c r="KIE183" s="72"/>
      <c r="KIF183" s="72"/>
      <c r="KIG183" s="72"/>
      <c r="KIH183" s="72" t="s">
        <v>84</v>
      </c>
      <c r="KII183" s="72"/>
      <c r="KIJ183" s="72"/>
      <c r="KIK183" s="72"/>
      <c r="KIL183" s="72" t="s">
        <v>84</v>
      </c>
      <c r="KIM183" s="72"/>
      <c r="KIN183" s="72"/>
      <c r="KIO183" s="72"/>
      <c r="KIP183" s="72" t="s">
        <v>84</v>
      </c>
      <c r="KIQ183" s="72"/>
      <c r="KIR183" s="72"/>
      <c r="KIS183" s="72"/>
      <c r="KIT183" s="72" t="s">
        <v>84</v>
      </c>
      <c r="KIU183" s="72"/>
      <c r="KIV183" s="72"/>
      <c r="KIW183" s="72"/>
      <c r="KIX183" s="72" t="s">
        <v>84</v>
      </c>
      <c r="KIY183" s="72"/>
      <c r="KIZ183" s="72"/>
      <c r="KJA183" s="72"/>
      <c r="KJB183" s="72" t="s">
        <v>84</v>
      </c>
      <c r="KJC183" s="72"/>
      <c r="KJD183" s="72"/>
      <c r="KJE183" s="72"/>
      <c r="KJF183" s="72" t="s">
        <v>84</v>
      </c>
      <c r="KJG183" s="72"/>
      <c r="KJH183" s="72"/>
      <c r="KJI183" s="72"/>
      <c r="KJJ183" s="72" t="s">
        <v>84</v>
      </c>
      <c r="KJK183" s="72"/>
      <c r="KJL183" s="72"/>
      <c r="KJM183" s="72"/>
      <c r="KJN183" s="72" t="s">
        <v>84</v>
      </c>
      <c r="KJO183" s="72"/>
      <c r="KJP183" s="72"/>
      <c r="KJQ183" s="72"/>
      <c r="KJR183" s="72" t="s">
        <v>84</v>
      </c>
      <c r="KJS183" s="72"/>
      <c r="KJT183" s="72"/>
      <c r="KJU183" s="72"/>
      <c r="KJV183" s="72" t="s">
        <v>84</v>
      </c>
      <c r="KJW183" s="72"/>
      <c r="KJX183" s="72"/>
      <c r="KJY183" s="72"/>
      <c r="KJZ183" s="72" t="s">
        <v>84</v>
      </c>
      <c r="KKA183" s="72"/>
      <c r="KKB183" s="72"/>
      <c r="KKC183" s="72"/>
      <c r="KKD183" s="72" t="s">
        <v>84</v>
      </c>
      <c r="KKE183" s="72"/>
      <c r="KKF183" s="72"/>
      <c r="KKG183" s="72"/>
      <c r="KKH183" s="72" t="s">
        <v>84</v>
      </c>
      <c r="KKI183" s="72"/>
      <c r="KKJ183" s="72"/>
      <c r="KKK183" s="72"/>
      <c r="KKL183" s="72" t="s">
        <v>84</v>
      </c>
      <c r="KKM183" s="72"/>
      <c r="KKN183" s="72"/>
      <c r="KKO183" s="72"/>
      <c r="KKP183" s="72" t="s">
        <v>84</v>
      </c>
      <c r="KKQ183" s="72"/>
      <c r="KKR183" s="72"/>
      <c r="KKS183" s="72"/>
      <c r="KKT183" s="72" t="s">
        <v>84</v>
      </c>
      <c r="KKU183" s="72"/>
      <c r="KKV183" s="72"/>
      <c r="KKW183" s="72"/>
      <c r="KKX183" s="72" t="s">
        <v>84</v>
      </c>
      <c r="KKY183" s="72"/>
      <c r="KKZ183" s="72"/>
      <c r="KLA183" s="72"/>
      <c r="KLB183" s="72" t="s">
        <v>84</v>
      </c>
      <c r="KLC183" s="72"/>
      <c r="KLD183" s="72"/>
      <c r="KLE183" s="72"/>
      <c r="KLF183" s="72" t="s">
        <v>84</v>
      </c>
      <c r="KLG183" s="72"/>
      <c r="KLH183" s="72"/>
      <c r="KLI183" s="72"/>
      <c r="KLJ183" s="72" t="s">
        <v>84</v>
      </c>
      <c r="KLK183" s="72"/>
      <c r="KLL183" s="72"/>
      <c r="KLM183" s="72"/>
      <c r="KLN183" s="72" t="s">
        <v>84</v>
      </c>
      <c r="KLO183" s="72"/>
      <c r="KLP183" s="72"/>
      <c r="KLQ183" s="72"/>
      <c r="KLR183" s="72" t="s">
        <v>84</v>
      </c>
      <c r="KLS183" s="72"/>
      <c r="KLT183" s="72"/>
      <c r="KLU183" s="72"/>
      <c r="KLV183" s="72" t="s">
        <v>84</v>
      </c>
      <c r="KLW183" s="72"/>
      <c r="KLX183" s="72"/>
      <c r="KLY183" s="72"/>
      <c r="KLZ183" s="72" t="s">
        <v>84</v>
      </c>
      <c r="KMA183" s="72"/>
      <c r="KMB183" s="72"/>
      <c r="KMC183" s="72"/>
      <c r="KMD183" s="72" t="s">
        <v>84</v>
      </c>
      <c r="KME183" s="72"/>
      <c r="KMF183" s="72"/>
      <c r="KMG183" s="72"/>
      <c r="KMH183" s="72" t="s">
        <v>84</v>
      </c>
      <c r="KMI183" s="72"/>
      <c r="KMJ183" s="72"/>
      <c r="KMK183" s="72"/>
      <c r="KML183" s="72" t="s">
        <v>84</v>
      </c>
      <c r="KMM183" s="72"/>
      <c r="KMN183" s="72"/>
      <c r="KMO183" s="72"/>
      <c r="KMP183" s="72" t="s">
        <v>84</v>
      </c>
      <c r="KMQ183" s="72"/>
      <c r="KMR183" s="72"/>
      <c r="KMS183" s="72"/>
      <c r="KMT183" s="72" t="s">
        <v>84</v>
      </c>
      <c r="KMU183" s="72"/>
      <c r="KMV183" s="72"/>
      <c r="KMW183" s="72"/>
      <c r="KMX183" s="72" t="s">
        <v>84</v>
      </c>
      <c r="KMY183" s="72"/>
      <c r="KMZ183" s="72"/>
      <c r="KNA183" s="72"/>
      <c r="KNB183" s="72" t="s">
        <v>84</v>
      </c>
      <c r="KNC183" s="72"/>
      <c r="KND183" s="72"/>
      <c r="KNE183" s="72"/>
      <c r="KNF183" s="72" t="s">
        <v>84</v>
      </c>
      <c r="KNG183" s="72"/>
      <c r="KNH183" s="72"/>
      <c r="KNI183" s="72"/>
      <c r="KNJ183" s="72" t="s">
        <v>84</v>
      </c>
      <c r="KNK183" s="72"/>
      <c r="KNL183" s="72"/>
      <c r="KNM183" s="72"/>
      <c r="KNN183" s="72" t="s">
        <v>84</v>
      </c>
      <c r="KNO183" s="72"/>
      <c r="KNP183" s="72"/>
      <c r="KNQ183" s="72"/>
      <c r="KNR183" s="72" t="s">
        <v>84</v>
      </c>
      <c r="KNS183" s="72"/>
      <c r="KNT183" s="72"/>
      <c r="KNU183" s="72"/>
      <c r="KNV183" s="72" t="s">
        <v>84</v>
      </c>
      <c r="KNW183" s="72"/>
      <c r="KNX183" s="72"/>
      <c r="KNY183" s="72"/>
      <c r="KNZ183" s="72" t="s">
        <v>84</v>
      </c>
      <c r="KOA183" s="72"/>
      <c r="KOB183" s="72"/>
      <c r="KOC183" s="72"/>
      <c r="KOD183" s="72" t="s">
        <v>84</v>
      </c>
      <c r="KOE183" s="72"/>
      <c r="KOF183" s="72"/>
      <c r="KOG183" s="72"/>
      <c r="KOH183" s="72" t="s">
        <v>84</v>
      </c>
      <c r="KOI183" s="72"/>
      <c r="KOJ183" s="72"/>
      <c r="KOK183" s="72"/>
      <c r="KOL183" s="72" t="s">
        <v>84</v>
      </c>
      <c r="KOM183" s="72"/>
      <c r="KON183" s="72"/>
      <c r="KOO183" s="72"/>
      <c r="KOP183" s="72" t="s">
        <v>84</v>
      </c>
      <c r="KOQ183" s="72"/>
      <c r="KOR183" s="72"/>
      <c r="KOS183" s="72"/>
      <c r="KOT183" s="72" t="s">
        <v>84</v>
      </c>
      <c r="KOU183" s="72"/>
      <c r="KOV183" s="72"/>
      <c r="KOW183" s="72"/>
      <c r="KOX183" s="72" t="s">
        <v>84</v>
      </c>
      <c r="KOY183" s="72"/>
      <c r="KOZ183" s="72"/>
      <c r="KPA183" s="72"/>
      <c r="KPB183" s="72" t="s">
        <v>84</v>
      </c>
      <c r="KPC183" s="72"/>
      <c r="KPD183" s="72"/>
      <c r="KPE183" s="72"/>
      <c r="KPF183" s="72" t="s">
        <v>84</v>
      </c>
      <c r="KPG183" s="72"/>
      <c r="KPH183" s="72"/>
      <c r="KPI183" s="72"/>
      <c r="KPJ183" s="72" t="s">
        <v>84</v>
      </c>
      <c r="KPK183" s="72"/>
      <c r="KPL183" s="72"/>
      <c r="KPM183" s="72"/>
      <c r="KPN183" s="72" t="s">
        <v>84</v>
      </c>
      <c r="KPO183" s="72"/>
      <c r="KPP183" s="72"/>
      <c r="KPQ183" s="72"/>
      <c r="KPR183" s="72" t="s">
        <v>84</v>
      </c>
      <c r="KPS183" s="72"/>
      <c r="KPT183" s="72"/>
      <c r="KPU183" s="72"/>
      <c r="KPV183" s="72" t="s">
        <v>84</v>
      </c>
      <c r="KPW183" s="72"/>
      <c r="KPX183" s="72"/>
      <c r="KPY183" s="72"/>
      <c r="KPZ183" s="72" t="s">
        <v>84</v>
      </c>
      <c r="KQA183" s="72"/>
      <c r="KQB183" s="72"/>
      <c r="KQC183" s="72"/>
      <c r="KQD183" s="72" t="s">
        <v>84</v>
      </c>
      <c r="KQE183" s="72"/>
      <c r="KQF183" s="72"/>
      <c r="KQG183" s="72"/>
      <c r="KQH183" s="72" t="s">
        <v>84</v>
      </c>
      <c r="KQI183" s="72"/>
      <c r="KQJ183" s="72"/>
      <c r="KQK183" s="72"/>
      <c r="KQL183" s="72" t="s">
        <v>84</v>
      </c>
      <c r="KQM183" s="72"/>
      <c r="KQN183" s="72"/>
      <c r="KQO183" s="72"/>
      <c r="KQP183" s="72" t="s">
        <v>84</v>
      </c>
      <c r="KQQ183" s="72"/>
      <c r="KQR183" s="72"/>
      <c r="KQS183" s="72"/>
      <c r="KQT183" s="72" t="s">
        <v>84</v>
      </c>
      <c r="KQU183" s="72"/>
      <c r="KQV183" s="72"/>
      <c r="KQW183" s="72"/>
      <c r="KQX183" s="72" t="s">
        <v>84</v>
      </c>
      <c r="KQY183" s="72"/>
      <c r="KQZ183" s="72"/>
      <c r="KRA183" s="72"/>
      <c r="KRB183" s="72" t="s">
        <v>84</v>
      </c>
      <c r="KRC183" s="72"/>
      <c r="KRD183" s="72"/>
      <c r="KRE183" s="72"/>
      <c r="KRF183" s="72" t="s">
        <v>84</v>
      </c>
      <c r="KRG183" s="72"/>
      <c r="KRH183" s="72"/>
      <c r="KRI183" s="72"/>
      <c r="KRJ183" s="72" t="s">
        <v>84</v>
      </c>
      <c r="KRK183" s="72"/>
      <c r="KRL183" s="72"/>
      <c r="KRM183" s="72"/>
      <c r="KRN183" s="72" t="s">
        <v>84</v>
      </c>
      <c r="KRO183" s="72"/>
      <c r="KRP183" s="72"/>
      <c r="KRQ183" s="72"/>
      <c r="KRR183" s="72" t="s">
        <v>84</v>
      </c>
      <c r="KRS183" s="72"/>
      <c r="KRT183" s="72"/>
      <c r="KRU183" s="72"/>
      <c r="KRV183" s="72" t="s">
        <v>84</v>
      </c>
      <c r="KRW183" s="72"/>
      <c r="KRX183" s="72"/>
      <c r="KRY183" s="72"/>
      <c r="KRZ183" s="72" t="s">
        <v>84</v>
      </c>
      <c r="KSA183" s="72"/>
      <c r="KSB183" s="72"/>
      <c r="KSC183" s="72"/>
      <c r="KSD183" s="72" t="s">
        <v>84</v>
      </c>
      <c r="KSE183" s="72"/>
      <c r="KSF183" s="72"/>
      <c r="KSG183" s="72"/>
      <c r="KSH183" s="72" t="s">
        <v>84</v>
      </c>
      <c r="KSI183" s="72"/>
      <c r="KSJ183" s="72"/>
      <c r="KSK183" s="72"/>
      <c r="KSL183" s="72" t="s">
        <v>84</v>
      </c>
      <c r="KSM183" s="72"/>
      <c r="KSN183" s="72"/>
      <c r="KSO183" s="72"/>
      <c r="KSP183" s="72" t="s">
        <v>84</v>
      </c>
      <c r="KSQ183" s="72"/>
      <c r="KSR183" s="72"/>
      <c r="KSS183" s="72"/>
      <c r="KST183" s="72" t="s">
        <v>84</v>
      </c>
      <c r="KSU183" s="72"/>
      <c r="KSV183" s="72"/>
      <c r="KSW183" s="72"/>
      <c r="KSX183" s="72" t="s">
        <v>84</v>
      </c>
      <c r="KSY183" s="72"/>
      <c r="KSZ183" s="72"/>
      <c r="KTA183" s="72"/>
      <c r="KTB183" s="72" t="s">
        <v>84</v>
      </c>
      <c r="KTC183" s="72"/>
      <c r="KTD183" s="72"/>
      <c r="KTE183" s="72"/>
      <c r="KTF183" s="72" t="s">
        <v>84</v>
      </c>
      <c r="KTG183" s="72"/>
      <c r="KTH183" s="72"/>
      <c r="KTI183" s="72"/>
      <c r="KTJ183" s="72" t="s">
        <v>84</v>
      </c>
      <c r="KTK183" s="72"/>
      <c r="KTL183" s="72"/>
      <c r="KTM183" s="72"/>
      <c r="KTN183" s="72" t="s">
        <v>84</v>
      </c>
      <c r="KTO183" s="72"/>
      <c r="KTP183" s="72"/>
      <c r="KTQ183" s="72"/>
      <c r="KTR183" s="72" t="s">
        <v>84</v>
      </c>
      <c r="KTS183" s="72"/>
      <c r="KTT183" s="72"/>
      <c r="KTU183" s="72"/>
      <c r="KTV183" s="72" t="s">
        <v>84</v>
      </c>
      <c r="KTW183" s="72"/>
      <c r="KTX183" s="72"/>
      <c r="KTY183" s="72"/>
      <c r="KTZ183" s="72" t="s">
        <v>84</v>
      </c>
      <c r="KUA183" s="72"/>
      <c r="KUB183" s="72"/>
      <c r="KUC183" s="72"/>
      <c r="KUD183" s="72" t="s">
        <v>84</v>
      </c>
      <c r="KUE183" s="72"/>
      <c r="KUF183" s="72"/>
      <c r="KUG183" s="72"/>
      <c r="KUH183" s="72" t="s">
        <v>84</v>
      </c>
      <c r="KUI183" s="72"/>
      <c r="KUJ183" s="72"/>
      <c r="KUK183" s="72"/>
      <c r="KUL183" s="72" t="s">
        <v>84</v>
      </c>
      <c r="KUM183" s="72"/>
      <c r="KUN183" s="72"/>
      <c r="KUO183" s="72"/>
      <c r="KUP183" s="72" t="s">
        <v>84</v>
      </c>
      <c r="KUQ183" s="72"/>
      <c r="KUR183" s="72"/>
      <c r="KUS183" s="72"/>
      <c r="KUT183" s="72" t="s">
        <v>84</v>
      </c>
      <c r="KUU183" s="72"/>
      <c r="KUV183" s="72"/>
      <c r="KUW183" s="72"/>
      <c r="KUX183" s="72" t="s">
        <v>84</v>
      </c>
      <c r="KUY183" s="72"/>
      <c r="KUZ183" s="72"/>
      <c r="KVA183" s="72"/>
      <c r="KVB183" s="72" t="s">
        <v>84</v>
      </c>
      <c r="KVC183" s="72"/>
      <c r="KVD183" s="72"/>
      <c r="KVE183" s="72"/>
      <c r="KVF183" s="72" t="s">
        <v>84</v>
      </c>
      <c r="KVG183" s="72"/>
      <c r="KVH183" s="72"/>
      <c r="KVI183" s="72"/>
      <c r="KVJ183" s="72" t="s">
        <v>84</v>
      </c>
      <c r="KVK183" s="72"/>
      <c r="KVL183" s="72"/>
      <c r="KVM183" s="72"/>
      <c r="KVN183" s="72" t="s">
        <v>84</v>
      </c>
      <c r="KVO183" s="72"/>
      <c r="KVP183" s="72"/>
      <c r="KVQ183" s="72"/>
      <c r="KVR183" s="72" t="s">
        <v>84</v>
      </c>
      <c r="KVS183" s="72"/>
      <c r="KVT183" s="72"/>
      <c r="KVU183" s="72"/>
      <c r="KVV183" s="72" t="s">
        <v>84</v>
      </c>
      <c r="KVW183" s="72"/>
      <c r="KVX183" s="72"/>
      <c r="KVY183" s="72"/>
      <c r="KVZ183" s="72" t="s">
        <v>84</v>
      </c>
      <c r="KWA183" s="72"/>
      <c r="KWB183" s="72"/>
      <c r="KWC183" s="72"/>
      <c r="KWD183" s="72" t="s">
        <v>84</v>
      </c>
      <c r="KWE183" s="72"/>
      <c r="KWF183" s="72"/>
      <c r="KWG183" s="72"/>
      <c r="KWH183" s="72" t="s">
        <v>84</v>
      </c>
      <c r="KWI183" s="72"/>
      <c r="KWJ183" s="72"/>
      <c r="KWK183" s="72"/>
      <c r="KWL183" s="72" t="s">
        <v>84</v>
      </c>
      <c r="KWM183" s="72"/>
      <c r="KWN183" s="72"/>
      <c r="KWO183" s="72"/>
      <c r="KWP183" s="72" t="s">
        <v>84</v>
      </c>
      <c r="KWQ183" s="72"/>
      <c r="KWR183" s="72"/>
      <c r="KWS183" s="72"/>
      <c r="KWT183" s="72" t="s">
        <v>84</v>
      </c>
      <c r="KWU183" s="72"/>
      <c r="KWV183" s="72"/>
      <c r="KWW183" s="72"/>
      <c r="KWX183" s="72" t="s">
        <v>84</v>
      </c>
      <c r="KWY183" s="72"/>
      <c r="KWZ183" s="72"/>
      <c r="KXA183" s="72"/>
      <c r="KXB183" s="72" t="s">
        <v>84</v>
      </c>
      <c r="KXC183" s="72"/>
      <c r="KXD183" s="72"/>
      <c r="KXE183" s="72"/>
      <c r="KXF183" s="72" t="s">
        <v>84</v>
      </c>
      <c r="KXG183" s="72"/>
      <c r="KXH183" s="72"/>
      <c r="KXI183" s="72"/>
      <c r="KXJ183" s="72" t="s">
        <v>84</v>
      </c>
      <c r="KXK183" s="72"/>
      <c r="KXL183" s="72"/>
      <c r="KXM183" s="72"/>
      <c r="KXN183" s="72" t="s">
        <v>84</v>
      </c>
      <c r="KXO183" s="72"/>
      <c r="KXP183" s="72"/>
      <c r="KXQ183" s="72"/>
      <c r="KXR183" s="72" t="s">
        <v>84</v>
      </c>
      <c r="KXS183" s="72"/>
      <c r="KXT183" s="72"/>
      <c r="KXU183" s="72"/>
      <c r="KXV183" s="72" t="s">
        <v>84</v>
      </c>
      <c r="KXW183" s="72"/>
      <c r="KXX183" s="72"/>
      <c r="KXY183" s="72"/>
      <c r="KXZ183" s="72" t="s">
        <v>84</v>
      </c>
      <c r="KYA183" s="72"/>
      <c r="KYB183" s="72"/>
      <c r="KYC183" s="72"/>
      <c r="KYD183" s="72" t="s">
        <v>84</v>
      </c>
      <c r="KYE183" s="72"/>
      <c r="KYF183" s="72"/>
      <c r="KYG183" s="72"/>
      <c r="KYH183" s="72" t="s">
        <v>84</v>
      </c>
      <c r="KYI183" s="72"/>
      <c r="KYJ183" s="72"/>
      <c r="KYK183" s="72"/>
      <c r="KYL183" s="72" t="s">
        <v>84</v>
      </c>
      <c r="KYM183" s="72"/>
      <c r="KYN183" s="72"/>
      <c r="KYO183" s="72"/>
      <c r="KYP183" s="72" t="s">
        <v>84</v>
      </c>
      <c r="KYQ183" s="72"/>
      <c r="KYR183" s="72"/>
      <c r="KYS183" s="72"/>
      <c r="KYT183" s="72" t="s">
        <v>84</v>
      </c>
      <c r="KYU183" s="72"/>
      <c r="KYV183" s="72"/>
      <c r="KYW183" s="72"/>
      <c r="KYX183" s="72" t="s">
        <v>84</v>
      </c>
      <c r="KYY183" s="72"/>
      <c r="KYZ183" s="72"/>
      <c r="KZA183" s="72"/>
      <c r="KZB183" s="72" t="s">
        <v>84</v>
      </c>
      <c r="KZC183" s="72"/>
      <c r="KZD183" s="72"/>
      <c r="KZE183" s="72"/>
      <c r="KZF183" s="72" t="s">
        <v>84</v>
      </c>
      <c r="KZG183" s="72"/>
      <c r="KZH183" s="72"/>
      <c r="KZI183" s="72"/>
      <c r="KZJ183" s="72" t="s">
        <v>84</v>
      </c>
      <c r="KZK183" s="72"/>
      <c r="KZL183" s="72"/>
      <c r="KZM183" s="72"/>
      <c r="KZN183" s="72" t="s">
        <v>84</v>
      </c>
      <c r="KZO183" s="72"/>
      <c r="KZP183" s="72"/>
      <c r="KZQ183" s="72"/>
      <c r="KZR183" s="72" t="s">
        <v>84</v>
      </c>
      <c r="KZS183" s="72"/>
      <c r="KZT183" s="72"/>
      <c r="KZU183" s="72"/>
      <c r="KZV183" s="72" t="s">
        <v>84</v>
      </c>
      <c r="KZW183" s="72"/>
      <c r="KZX183" s="72"/>
      <c r="KZY183" s="72"/>
      <c r="KZZ183" s="72" t="s">
        <v>84</v>
      </c>
      <c r="LAA183" s="72"/>
      <c r="LAB183" s="72"/>
      <c r="LAC183" s="72"/>
      <c r="LAD183" s="72" t="s">
        <v>84</v>
      </c>
      <c r="LAE183" s="72"/>
      <c r="LAF183" s="72"/>
      <c r="LAG183" s="72"/>
      <c r="LAH183" s="72" t="s">
        <v>84</v>
      </c>
      <c r="LAI183" s="72"/>
      <c r="LAJ183" s="72"/>
      <c r="LAK183" s="72"/>
      <c r="LAL183" s="72" t="s">
        <v>84</v>
      </c>
      <c r="LAM183" s="72"/>
      <c r="LAN183" s="72"/>
      <c r="LAO183" s="72"/>
      <c r="LAP183" s="72" t="s">
        <v>84</v>
      </c>
      <c r="LAQ183" s="72"/>
      <c r="LAR183" s="72"/>
      <c r="LAS183" s="72"/>
      <c r="LAT183" s="72" t="s">
        <v>84</v>
      </c>
      <c r="LAU183" s="72"/>
      <c r="LAV183" s="72"/>
      <c r="LAW183" s="72"/>
      <c r="LAX183" s="72" t="s">
        <v>84</v>
      </c>
      <c r="LAY183" s="72"/>
      <c r="LAZ183" s="72"/>
      <c r="LBA183" s="72"/>
      <c r="LBB183" s="72" t="s">
        <v>84</v>
      </c>
      <c r="LBC183" s="72"/>
      <c r="LBD183" s="72"/>
      <c r="LBE183" s="72"/>
      <c r="LBF183" s="72" t="s">
        <v>84</v>
      </c>
      <c r="LBG183" s="72"/>
      <c r="LBH183" s="72"/>
      <c r="LBI183" s="72"/>
      <c r="LBJ183" s="72" t="s">
        <v>84</v>
      </c>
      <c r="LBK183" s="72"/>
      <c r="LBL183" s="72"/>
      <c r="LBM183" s="72"/>
      <c r="LBN183" s="72" t="s">
        <v>84</v>
      </c>
      <c r="LBO183" s="72"/>
      <c r="LBP183" s="72"/>
      <c r="LBQ183" s="72"/>
      <c r="LBR183" s="72" t="s">
        <v>84</v>
      </c>
      <c r="LBS183" s="72"/>
      <c r="LBT183" s="72"/>
      <c r="LBU183" s="72"/>
      <c r="LBV183" s="72" t="s">
        <v>84</v>
      </c>
      <c r="LBW183" s="72"/>
      <c r="LBX183" s="72"/>
      <c r="LBY183" s="72"/>
      <c r="LBZ183" s="72" t="s">
        <v>84</v>
      </c>
      <c r="LCA183" s="72"/>
      <c r="LCB183" s="72"/>
      <c r="LCC183" s="72"/>
      <c r="LCD183" s="72" t="s">
        <v>84</v>
      </c>
      <c r="LCE183" s="72"/>
      <c r="LCF183" s="72"/>
      <c r="LCG183" s="72"/>
      <c r="LCH183" s="72" t="s">
        <v>84</v>
      </c>
      <c r="LCI183" s="72"/>
      <c r="LCJ183" s="72"/>
      <c r="LCK183" s="72"/>
      <c r="LCL183" s="72" t="s">
        <v>84</v>
      </c>
      <c r="LCM183" s="72"/>
      <c r="LCN183" s="72"/>
      <c r="LCO183" s="72"/>
      <c r="LCP183" s="72" t="s">
        <v>84</v>
      </c>
      <c r="LCQ183" s="72"/>
      <c r="LCR183" s="72"/>
      <c r="LCS183" s="72"/>
      <c r="LCT183" s="72" t="s">
        <v>84</v>
      </c>
      <c r="LCU183" s="72"/>
      <c r="LCV183" s="72"/>
      <c r="LCW183" s="72"/>
      <c r="LCX183" s="72" t="s">
        <v>84</v>
      </c>
      <c r="LCY183" s="72"/>
      <c r="LCZ183" s="72"/>
      <c r="LDA183" s="72"/>
      <c r="LDB183" s="72" t="s">
        <v>84</v>
      </c>
      <c r="LDC183" s="72"/>
      <c r="LDD183" s="72"/>
      <c r="LDE183" s="72"/>
      <c r="LDF183" s="72" t="s">
        <v>84</v>
      </c>
      <c r="LDG183" s="72"/>
      <c r="LDH183" s="72"/>
      <c r="LDI183" s="72"/>
      <c r="LDJ183" s="72" t="s">
        <v>84</v>
      </c>
      <c r="LDK183" s="72"/>
      <c r="LDL183" s="72"/>
      <c r="LDM183" s="72"/>
      <c r="LDN183" s="72" t="s">
        <v>84</v>
      </c>
      <c r="LDO183" s="72"/>
      <c r="LDP183" s="72"/>
      <c r="LDQ183" s="72"/>
      <c r="LDR183" s="72" t="s">
        <v>84</v>
      </c>
      <c r="LDS183" s="72"/>
      <c r="LDT183" s="72"/>
      <c r="LDU183" s="72"/>
      <c r="LDV183" s="72" t="s">
        <v>84</v>
      </c>
      <c r="LDW183" s="72"/>
      <c r="LDX183" s="72"/>
      <c r="LDY183" s="72"/>
      <c r="LDZ183" s="72" t="s">
        <v>84</v>
      </c>
      <c r="LEA183" s="72"/>
      <c r="LEB183" s="72"/>
      <c r="LEC183" s="72"/>
      <c r="LED183" s="72" t="s">
        <v>84</v>
      </c>
      <c r="LEE183" s="72"/>
      <c r="LEF183" s="72"/>
      <c r="LEG183" s="72"/>
      <c r="LEH183" s="72" t="s">
        <v>84</v>
      </c>
      <c r="LEI183" s="72"/>
      <c r="LEJ183" s="72"/>
      <c r="LEK183" s="72"/>
      <c r="LEL183" s="72" t="s">
        <v>84</v>
      </c>
      <c r="LEM183" s="72"/>
      <c r="LEN183" s="72"/>
      <c r="LEO183" s="72"/>
      <c r="LEP183" s="72" t="s">
        <v>84</v>
      </c>
      <c r="LEQ183" s="72"/>
      <c r="LER183" s="72"/>
      <c r="LES183" s="72"/>
      <c r="LET183" s="72" t="s">
        <v>84</v>
      </c>
      <c r="LEU183" s="72"/>
      <c r="LEV183" s="72"/>
      <c r="LEW183" s="72"/>
      <c r="LEX183" s="72" t="s">
        <v>84</v>
      </c>
      <c r="LEY183" s="72"/>
      <c r="LEZ183" s="72"/>
      <c r="LFA183" s="72"/>
      <c r="LFB183" s="72" t="s">
        <v>84</v>
      </c>
      <c r="LFC183" s="72"/>
      <c r="LFD183" s="72"/>
      <c r="LFE183" s="72"/>
      <c r="LFF183" s="72" t="s">
        <v>84</v>
      </c>
      <c r="LFG183" s="72"/>
      <c r="LFH183" s="72"/>
      <c r="LFI183" s="72"/>
      <c r="LFJ183" s="72" t="s">
        <v>84</v>
      </c>
      <c r="LFK183" s="72"/>
      <c r="LFL183" s="72"/>
      <c r="LFM183" s="72"/>
      <c r="LFN183" s="72" t="s">
        <v>84</v>
      </c>
      <c r="LFO183" s="72"/>
      <c r="LFP183" s="72"/>
      <c r="LFQ183" s="72"/>
      <c r="LFR183" s="72" t="s">
        <v>84</v>
      </c>
      <c r="LFS183" s="72"/>
      <c r="LFT183" s="72"/>
      <c r="LFU183" s="72"/>
      <c r="LFV183" s="72" t="s">
        <v>84</v>
      </c>
      <c r="LFW183" s="72"/>
      <c r="LFX183" s="72"/>
      <c r="LFY183" s="72"/>
      <c r="LFZ183" s="72" t="s">
        <v>84</v>
      </c>
      <c r="LGA183" s="72"/>
      <c r="LGB183" s="72"/>
      <c r="LGC183" s="72"/>
      <c r="LGD183" s="72" t="s">
        <v>84</v>
      </c>
      <c r="LGE183" s="72"/>
      <c r="LGF183" s="72"/>
      <c r="LGG183" s="72"/>
      <c r="LGH183" s="72" t="s">
        <v>84</v>
      </c>
      <c r="LGI183" s="72"/>
      <c r="LGJ183" s="72"/>
      <c r="LGK183" s="72"/>
      <c r="LGL183" s="72" t="s">
        <v>84</v>
      </c>
      <c r="LGM183" s="72"/>
      <c r="LGN183" s="72"/>
      <c r="LGO183" s="72"/>
      <c r="LGP183" s="72" t="s">
        <v>84</v>
      </c>
      <c r="LGQ183" s="72"/>
      <c r="LGR183" s="72"/>
      <c r="LGS183" s="72"/>
      <c r="LGT183" s="72" t="s">
        <v>84</v>
      </c>
      <c r="LGU183" s="72"/>
      <c r="LGV183" s="72"/>
      <c r="LGW183" s="72"/>
      <c r="LGX183" s="72" t="s">
        <v>84</v>
      </c>
      <c r="LGY183" s="72"/>
      <c r="LGZ183" s="72"/>
      <c r="LHA183" s="72"/>
      <c r="LHB183" s="72" t="s">
        <v>84</v>
      </c>
      <c r="LHC183" s="72"/>
      <c r="LHD183" s="72"/>
      <c r="LHE183" s="72"/>
      <c r="LHF183" s="72" t="s">
        <v>84</v>
      </c>
      <c r="LHG183" s="72"/>
      <c r="LHH183" s="72"/>
      <c r="LHI183" s="72"/>
      <c r="LHJ183" s="72" t="s">
        <v>84</v>
      </c>
      <c r="LHK183" s="72"/>
      <c r="LHL183" s="72"/>
      <c r="LHM183" s="72"/>
      <c r="LHN183" s="72" t="s">
        <v>84</v>
      </c>
      <c r="LHO183" s="72"/>
      <c r="LHP183" s="72"/>
      <c r="LHQ183" s="72"/>
      <c r="LHR183" s="72" t="s">
        <v>84</v>
      </c>
      <c r="LHS183" s="72"/>
      <c r="LHT183" s="72"/>
      <c r="LHU183" s="72"/>
      <c r="LHV183" s="72" t="s">
        <v>84</v>
      </c>
      <c r="LHW183" s="72"/>
      <c r="LHX183" s="72"/>
      <c r="LHY183" s="72"/>
      <c r="LHZ183" s="72" t="s">
        <v>84</v>
      </c>
      <c r="LIA183" s="72"/>
      <c r="LIB183" s="72"/>
      <c r="LIC183" s="72"/>
      <c r="LID183" s="72" t="s">
        <v>84</v>
      </c>
      <c r="LIE183" s="72"/>
      <c r="LIF183" s="72"/>
      <c r="LIG183" s="72"/>
      <c r="LIH183" s="72" t="s">
        <v>84</v>
      </c>
      <c r="LII183" s="72"/>
      <c r="LIJ183" s="72"/>
      <c r="LIK183" s="72"/>
      <c r="LIL183" s="72" t="s">
        <v>84</v>
      </c>
      <c r="LIM183" s="72"/>
      <c r="LIN183" s="72"/>
      <c r="LIO183" s="72"/>
      <c r="LIP183" s="72" t="s">
        <v>84</v>
      </c>
      <c r="LIQ183" s="72"/>
      <c r="LIR183" s="72"/>
      <c r="LIS183" s="72"/>
      <c r="LIT183" s="72" t="s">
        <v>84</v>
      </c>
      <c r="LIU183" s="72"/>
      <c r="LIV183" s="72"/>
      <c r="LIW183" s="72"/>
      <c r="LIX183" s="72" t="s">
        <v>84</v>
      </c>
      <c r="LIY183" s="72"/>
      <c r="LIZ183" s="72"/>
      <c r="LJA183" s="72"/>
      <c r="LJB183" s="72" t="s">
        <v>84</v>
      </c>
      <c r="LJC183" s="72"/>
      <c r="LJD183" s="72"/>
      <c r="LJE183" s="72"/>
      <c r="LJF183" s="72" t="s">
        <v>84</v>
      </c>
      <c r="LJG183" s="72"/>
      <c r="LJH183" s="72"/>
      <c r="LJI183" s="72"/>
      <c r="LJJ183" s="72" t="s">
        <v>84</v>
      </c>
      <c r="LJK183" s="72"/>
      <c r="LJL183" s="72"/>
      <c r="LJM183" s="72"/>
      <c r="LJN183" s="72" t="s">
        <v>84</v>
      </c>
      <c r="LJO183" s="72"/>
      <c r="LJP183" s="72"/>
      <c r="LJQ183" s="72"/>
      <c r="LJR183" s="72" t="s">
        <v>84</v>
      </c>
      <c r="LJS183" s="72"/>
      <c r="LJT183" s="72"/>
      <c r="LJU183" s="72"/>
      <c r="LJV183" s="72" t="s">
        <v>84</v>
      </c>
      <c r="LJW183" s="72"/>
      <c r="LJX183" s="72"/>
      <c r="LJY183" s="72"/>
      <c r="LJZ183" s="72" t="s">
        <v>84</v>
      </c>
      <c r="LKA183" s="72"/>
      <c r="LKB183" s="72"/>
      <c r="LKC183" s="72"/>
      <c r="LKD183" s="72" t="s">
        <v>84</v>
      </c>
      <c r="LKE183" s="72"/>
      <c r="LKF183" s="72"/>
      <c r="LKG183" s="72"/>
      <c r="LKH183" s="72" t="s">
        <v>84</v>
      </c>
      <c r="LKI183" s="72"/>
      <c r="LKJ183" s="72"/>
      <c r="LKK183" s="72"/>
      <c r="LKL183" s="72" t="s">
        <v>84</v>
      </c>
      <c r="LKM183" s="72"/>
      <c r="LKN183" s="72"/>
      <c r="LKO183" s="72"/>
      <c r="LKP183" s="72" t="s">
        <v>84</v>
      </c>
      <c r="LKQ183" s="72"/>
      <c r="LKR183" s="72"/>
      <c r="LKS183" s="72"/>
      <c r="LKT183" s="72" t="s">
        <v>84</v>
      </c>
      <c r="LKU183" s="72"/>
      <c r="LKV183" s="72"/>
      <c r="LKW183" s="72"/>
      <c r="LKX183" s="72" t="s">
        <v>84</v>
      </c>
      <c r="LKY183" s="72"/>
      <c r="LKZ183" s="72"/>
      <c r="LLA183" s="72"/>
      <c r="LLB183" s="72" t="s">
        <v>84</v>
      </c>
      <c r="LLC183" s="72"/>
      <c r="LLD183" s="72"/>
      <c r="LLE183" s="72"/>
      <c r="LLF183" s="72" t="s">
        <v>84</v>
      </c>
      <c r="LLG183" s="72"/>
      <c r="LLH183" s="72"/>
      <c r="LLI183" s="72"/>
      <c r="LLJ183" s="72" t="s">
        <v>84</v>
      </c>
      <c r="LLK183" s="72"/>
      <c r="LLL183" s="72"/>
      <c r="LLM183" s="72"/>
      <c r="LLN183" s="72" t="s">
        <v>84</v>
      </c>
      <c r="LLO183" s="72"/>
      <c r="LLP183" s="72"/>
      <c r="LLQ183" s="72"/>
      <c r="LLR183" s="72" t="s">
        <v>84</v>
      </c>
      <c r="LLS183" s="72"/>
      <c r="LLT183" s="72"/>
      <c r="LLU183" s="72"/>
      <c r="LLV183" s="72" t="s">
        <v>84</v>
      </c>
      <c r="LLW183" s="72"/>
      <c r="LLX183" s="72"/>
      <c r="LLY183" s="72"/>
      <c r="LLZ183" s="72" t="s">
        <v>84</v>
      </c>
      <c r="LMA183" s="72"/>
      <c r="LMB183" s="72"/>
      <c r="LMC183" s="72"/>
      <c r="LMD183" s="72" t="s">
        <v>84</v>
      </c>
      <c r="LME183" s="72"/>
      <c r="LMF183" s="72"/>
      <c r="LMG183" s="72"/>
      <c r="LMH183" s="72" t="s">
        <v>84</v>
      </c>
      <c r="LMI183" s="72"/>
      <c r="LMJ183" s="72"/>
      <c r="LMK183" s="72"/>
      <c r="LML183" s="72" t="s">
        <v>84</v>
      </c>
      <c r="LMM183" s="72"/>
      <c r="LMN183" s="72"/>
      <c r="LMO183" s="72"/>
      <c r="LMP183" s="72" t="s">
        <v>84</v>
      </c>
      <c r="LMQ183" s="72"/>
      <c r="LMR183" s="72"/>
      <c r="LMS183" s="72"/>
      <c r="LMT183" s="72" t="s">
        <v>84</v>
      </c>
      <c r="LMU183" s="72"/>
      <c r="LMV183" s="72"/>
      <c r="LMW183" s="72"/>
      <c r="LMX183" s="72" t="s">
        <v>84</v>
      </c>
      <c r="LMY183" s="72"/>
      <c r="LMZ183" s="72"/>
      <c r="LNA183" s="72"/>
      <c r="LNB183" s="72" t="s">
        <v>84</v>
      </c>
      <c r="LNC183" s="72"/>
      <c r="LND183" s="72"/>
      <c r="LNE183" s="72"/>
      <c r="LNF183" s="72" t="s">
        <v>84</v>
      </c>
      <c r="LNG183" s="72"/>
      <c r="LNH183" s="72"/>
      <c r="LNI183" s="72"/>
      <c r="LNJ183" s="72" t="s">
        <v>84</v>
      </c>
      <c r="LNK183" s="72"/>
      <c r="LNL183" s="72"/>
      <c r="LNM183" s="72"/>
      <c r="LNN183" s="72" t="s">
        <v>84</v>
      </c>
      <c r="LNO183" s="72"/>
      <c r="LNP183" s="72"/>
      <c r="LNQ183" s="72"/>
      <c r="LNR183" s="72" t="s">
        <v>84</v>
      </c>
      <c r="LNS183" s="72"/>
      <c r="LNT183" s="72"/>
      <c r="LNU183" s="72"/>
      <c r="LNV183" s="72" t="s">
        <v>84</v>
      </c>
      <c r="LNW183" s="72"/>
      <c r="LNX183" s="72"/>
      <c r="LNY183" s="72"/>
      <c r="LNZ183" s="72" t="s">
        <v>84</v>
      </c>
      <c r="LOA183" s="72"/>
      <c r="LOB183" s="72"/>
      <c r="LOC183" s="72"/>
      <c r="LOD183" s="72" t="s">
        <v>84</v>
      </c>
      <c r="LOE183" s="72"/>
      <c r="LOF183" s="72"/>
      <c r="LOG183" s="72"/>
      <c r="LOH183" s="72" t="s">
        <v>84</v>
      </c>
      <c r="LOI183" s="72"/>
      <c r="LOJ183" s="72"/>
      <c r="LOK183" s="72"/>
      <c r="LOL183" s="72" t="s">
        <v>84</v>
      </c>
      <c r="LOM183" s="72"/>
      <c r="LON183" s="72"/>
      <c r="LOO183" s="72"/>
      <c r="LOP183" s="72" t="s">
        <v>84</v>
      </c>
      <c r="LOQ183" s="72"/>
      <c r="LOR183" s="72"/>
      <c r="LOS183" s="72"/>
      <c r="LOT183" s="72" t="s">
        <v>84</v>
      </c>
      <c r="LOU183" s="72"/>
      <c r="LOV183" s="72"/>
      <c r="LOW183" s="72"/>
      <c r="LOX183" s="72" t="s">
        <v>84</v>
      </c>
      <c r="LOY183" s="72"/>
      <c r="LOZ183" s="72"/>
      <c r="LPA183" s="72"/>
      <c r="LPB183" s="72" t="s">
        <v>84</v>
      </c>
      <c r="LPC183" s="72"/>
      <c r="LPD183" s="72"/>
      <c r="LPE183" s="72"/>
      <c r="LPF183" s="72" t="s">
        <v>84</v>
      </c>
      <c r="LPG183" s="72"/>
      <c r="LPH183" s="72"/>
      <c r="LPI183" s="72"/>
      <c r="LPJ183" s="72" t="s">
        <v>84</v>
      </c>
      <c r="LPK183" s="72"/>
      <c r="LPL183" s="72"/>
      <c r="LPM183" s="72"/>
      <c r="LPN183" s="72" t="s">
        <v>84</v>
      </c>
      <c r="LPO183" s="72"/>
      <c r="LPP183" s="72"/>
      <c r="LPQ183" s="72"/>
      <c r="LPR183" s="72" t="s">
        <v>84</v>
      </c>
      <c r="LPS183" s="72"/>
      <c r="LPT183" s="72"/>
      <c r="LPU183" s="72"/>
      <c r="LPV183" s="72" t="s">
        <v>84</v>
      </c>
      <c r="LPW183" s="72"/>
      <c r="LPX183" s="72"/>
      <c r="LPY183" s="72"/>
      <c r="LPZ183" s="72" t="s">
        <v>84</v>
      </c>
      <c r="LQA183" s="72"/>
      <c r="LQB183" s="72"/>
      <c r="LQC183" s="72"/>
      <c r="LQD183" s="72" t="s">
        <v>84</v>
      </c>
      <c r="LQE183" s="72"/>
      <c r="LQF183" s="72"/>
      <c r="LQG183" s="72"/>
      <c r="LQH183" s="72" t="s">
        <v>84</v>
      </c>
      <c r="LQI183" s="72"/>
      <c r="LQJ183" s="72"/>
      <c r="LQK183" s="72"/>
      <c r="LQL183" s="72" t="s">
        <v>84</v>
      </c>
      <c r="LQM183" s="72"/>
      <c r="LQN183" s="72"/>
      <c r="LQO183" s="72"/>
      <c r="LQP183" s="72" t="s">
        <v>84</v>
      </c>
      <c r="LQQ183" s="72"/>
      <c r="LQR183" s="72"/>
      <c r="LQS183" s="72"/>
      <c r="LQT183" s="72" t="s">
        <v>84</v>
      </c>
      <c r="LQU183" s="72"/>
      <c r="LQV183" s="72"/>
      <c r="LQW183" s="72"/>
      <c r="LQX183" s="72" t="s">
        <v>84</v>
      </c>
      <c r="LQY183" s="72"/>
      <c r="LQZ183" s="72"/>
      <c r="LRA183" s="72"/>
      <c r="LRB183" s="72" t="s">
        <v>84</v>
      </c>
      <c r="LRC183" s="72"/>
      <c r="LRD183" s="72"/>
      <c r="LRE183" s="72"/>
      <c r="LRF183" s="72" t="s">
        <v>84</v>
      </c>
      <c r="LRG183" s="72"/>
      <c r="LRH183" s="72"/>
      <c r="LRI183" s="72"/>
      <c r="LRJ183" s="72" t="s">
        <v>84</v>
      </c>
      <c r="LRK183" s="72"/>
      <c r="LRL183" s="72"/>
      <c r="LRM183" s="72"/>
      <c r="LRN183" s="72" t="s">
        <v>84</v>
      </c>
      <c r="LRO183" s="72"/>
      <c r="LRP183" s="72"/>
      <c r="LRQ183" s="72"/>
      <c r="LRR183" s="72" t="s">
        <v>84</v>
      </c>
      <c r="LRS183" s="72"/>
      <c r="LRT183" s="72"/>
      <c r="LRU183" s="72"/>
      <c r="LRV183" s="72" t="s">
        <v>84</v>
      </c>
      <c r="LRW183" s="72"/>
      <c r="LRX183" s="72"/>
      <c r="LRY183" s="72"/>
      <c r="LRZ183" s="72" t="s">
        <v>84</v>
      </c>
      <c r="LSA183" s="72"/>
      <c r="LSB183" s="72"/>
      <c r="LSC183" s="72"/>
      <c r="LSD183" s="72" t="s">
        <v>84</v>
      </c>
      <c r="LSE183" s="72"/>
      <c r="LSF183" s="72"/>
      <c r="LSG183" s="72"/>
      <c r="LSH183" s="72" t="s">
        <v>84</v>
      </c>
      <c r="LSI183" s="72"/>
      <c r="LSJ183" s="72"/>
      <c r="LSK183" s="72"/>
      <c r="LSL183" s="72" t="s">
        <v>84</v>
      </c>
      <c r="LSM183" s="72"/>
      <c r="LSN183" s="72"/>
      <c r="LSO183" s="72"/>
      <c r="LSP183" s="72" t="s">
        <v>84</v>
      </c>
      <c r="LSQ183" s="72"/>
      <c r="LSR183" s="72"/>
      <c r="LSS183" s="72"/>
      <c r="LST183" s="72" t="s">
        <v>84</v>
      </c>
      <c r="LSU183" s="72"/>
      <c r="LSV183" s="72"/>
      <c r="LSW183" s="72"/>
      <c r="LSX183" s="72" t="s">
        <v>84</v>
      </c>
      <c r="LSY183" s="72"/>
      <c r="LSZ183" s="72"/>
      <c r="LTA183" s="72"/>
      <c r="LTB183" s="72" t="s">
        <v>84</v>
      </c>
      <c r="LTC183" s="72"/>
      <c r="LTD183" s="72"/>
      <c r="LTE183" s="72"/>
      <c r="LTF183" s="72" t="s">
        <v>84</v>
      </c>
      <c r="LTG183" s="72"/>
      <c r="LTH183" s="72"/>
      <c r="LTI183" s="72"/>
      <c r="LTJ183" s="72" t="s">
        <v>84</v>
      </c>
      <c r="LTK183" s="72"/>
      <c r="LTL183" s="72"/>
      <c r="LTM183" s="72"/>
      <c r="LTN183" s="72" t="s">
        <v>84</v>
      </c>
      <c r="LTO183" s="72"/>
      <c r="LTP183" s="72"/>
      <c r="LTQ183" s="72"/>
      <c r="LTR183" s="72" t="s">
        <v>84</v>
      </c>
      <c r="LTS183" s="72"/>
      <c r="LTT183" s="72"/>
      <c r="LTU183" s="72"/>
      <c r="LTV183" s="72" t="s">
        <v>84</v>
      </c>
      <c r="LTW183" s="72"/>
      <c r="LTX183" s="72"/>
      <c r="LTY183" s="72"/>
      <c r="LTZ183" s="72" t="s">
        <v>84</v>
      </c>
      <c r="LUA183" s="72"/>
      <c r="LUB183" s="72"/>
      <c r="LUC183" s="72"/>
      <c r="LUD183" s="72" t="s">
        <v>84</v>
      </c>
      <c r="LUE183" s="72"/>
      <c r="LUF183" s="72"/>
      <c r="LUG183" s="72"/>
      <c r="LUH183" s="72" t="s">
        <v>84</v>
      </c>
      <c r="LUI183" s="72"/>
      <c r="LUJ183" s="72"/>
      <c r="LUK183" s="72"/>
      <c r="LUL183" s="72" t="s">
        <v>84</v>
      </c>
      <c r="LUM183" s="72"/>
      <c r="LUN183" s="72"/>
      <c r="LUO183" s="72"/>
      <c r="LUP183" s="72" t="s">
        <v>84</v>
      </c>
      <c r="LUQ183" s="72"/>
      <c r="LUR183" s="72"/>
      <c r="LUS183" s="72"/>
      <c r="LUT183" s="72" t="s">
        <v>84</v>
      </c>
      <c r="LUU183" s="72"/>
      <c r="LUV183" s="72"/>
      <c r="LUW183" s="72"/>
      <c r="LUX183" s="72" t="s">
        <v>84</v>
      </c>
      <c r="LUY183" s="72"/>
      <c r="LUZ183" s="72"/>
      <c r="LVA183" s="72"/>
      <c r="LVB183" s="72" t="s">
        <v>84</v>
      </c>
      <c r="LVC183" s="72"/>
      <c r="LVD183" s="72"/>
      <c r="LVE183" s="72"/>
      <c r="LVF183" s="72" t="s">
        <v>84</v>
      </c>
      <c r="LVG183" s="72"/>
      <c r="LVH183" s="72"/>
      <c r="LVI183" s="72"/>
      <c r="LVJ183" s="72" t="s">
        <v>84</v>
      </c>
      <c r="LVK183" s="72"/>
      <c r="LVL183" s="72"/>
      <c r="LVM183" s="72"/>
      <c r="LVN183" s="72" t="s">
        <v>84</v>
      </c>
      <c r="LVO183" s="72"/>
      <c r="LVP183" s="72"/>
      <c r="LVQ183" s="72"/>
      <c r="LVR183" s="72" t="s">
        <v>84</v>
      </c>
      <c r="LVS183" s="72"/>
      <c r="LVT183" s="72"/>
      <c r="LVU183" s="72"/>
      <c r="LVV183" s="72" t="s">
        <v>84</v>
      </c>
      <c r="LVW183" s="72"/>
      <c r="LVX183" s="72"/>
      <c r="LVY183" s="72"/>
      <c r="LVZ183" s="72" t="s">
        <v>84</v>
      </c>
      <c r="LWA183" s="72"/>
      <c r="LWB183" s="72"/>
      <c r="LWC183" s="72"/>
      <c r="LWD183" s="72" t="s">
        <v>84</v>
      </c>
      <c r="LWE183" s="72"/>
      <c r="LWF183" s="72"/>
      <c r="LWG183" s="72"/>
      <c r="LWH183" s="72" t="s">
        <v>84</v>
      </c>
      <c r="LWI183" s="72"/>
      <c r="LWJ183" s="72"/>
      <c r="LWK183" s="72"/>
      <c r="LWL183" s="72" t="s">
        <v>84</v>
      </c>
      <c r="LWM183" s="72"/>
      <c r="LWN183" s="72"/>
      <c r="LWO183" s="72"/>
      <c r="LWP183" s="72" t="s">
        <v>84</v>
      </c>
      <c r="LWQ183" s="72"/>
      <c r="LWR183" s="72"/>
      <c r="LWS183" s="72"/>
      <c r="LWT183" s="72" t="s">
        <v>84</v>
      </c>
      <c r="LWU183" s="72"/>
      <c r="LWV183" s="72"/>
      <c r="LWW183" s="72"/>
      <c r="LWX183" s="72" t="s">
        <v>84</v>
      </c>
      <c r="LWY183" s="72"/>
      <c r="LWZ183" s="72"/>
      <c r="LXA183" s="72"/>
      <c r="LXB183" s="72" t="s">
        <v>84</v>
      </c>
      <c r="LXC183" s="72"/>
      <c r="LXD183" s="72"/>
      <c r="LXE183" s="72"/>
      <c r="LXF183" s="72" t="s">
        <v>84</v>
      </c>
      <c r="LXG183" s="72"/>
      <c r="LXH183" s="72"/>
      <c r="LXI183" s="72"/>
      <c r="LXJ183" s="72" t="s">
        <v>84</v>
      </c>
      <c r="LXK183" s="72"/>
      <c r="LXL183" s="72"/>
      <c r="LXM183" s="72"/>
      <c r="LXN183" s="72" t="s">
        <v>84</v>
      </c>
      <c r="LXO183" s="72"/>
      <c r="LXP183" s="72"/>
      <c r="LXQ183" s="72"/>
      <c r="LXR183" s="72" t="s">
        <v>84</v>
      </c>
      <c r="LXS183" s="72"/>
      <c r="LXT183" s="72"/>
      <c r="LXU183" s="72"/>
      <c r="LXV183" s="72" t="s">
        <v>84</v>
      </c>
      <c r="LXW183" s="72"/>
      <c r="LXX183" s="72"/>
      <c r="LXY183" s="72"/>
      <c r="LXZ183" s="72" t="s">
        <v>84</v>
      </c>
      <c r="LYA183" s="72"/>
      <c r="LYB183" s="72"/>
      <c r="LYC183" s="72"/>
      <c r="LYD183" s="72" t="s">
        <v>84</v>
      </c>
      <c r="LYE183" s="72"/>
      <c r="LYF183" s="72"/>
      <c r="LYG183" s="72"/>
      <c r="LYH183" s="72" t="s">
        <v>84</v>
      </c>
      <c r="LYI183" s="72"/>
      <c r="LYJ183" s="72"/>
      <c r="LYK183" s="72"/>
      <c r="LYL183" s="72" t="s">
        <v>84</v>
      </c>
      <c r="LYM183" s="72"/>
      <c r="LYN183" s="72"/>
      <c r="LYO183" s="72"/>
      <c r="LYP183" s="72" t="s">
        <v>84</v>
      </c>
      <c r="LYQ183" s="72"/>
      <c r="LYR183" s="72"/>
      <c r="LYS183" s="72"/>
      <c r="LYT183" s="72" t="s">
        <v>84</v>
      </c>
      <c r="LYU183" s="72"/>
      <c r="LYV183" s="72"/>
      <c r="LYW183" s="72"/>
      <c r="LYX183" s="72" t="s">
        <v>84</v>
      </c>
      <c r="LYY183" s="72"/>
      <c r="LYZ183" s="72"/>
      <c r="LZA183" s="72"/>
      <c r="LZB183" s="72" t="s">
        <v>84</v>
      </c>
      <c r="LZC183" s="72"/>
      <c r="LZD183" s="72"/>
      <c r="LZE183" s="72"/>
      <c r="LZF183" s="72" t="s">
        <v>84</v>
      </c>
      <c r="LZG183" s="72"/>
      <c r="LZH183" s="72"/>
      <c r="LZI183" s="72"/>
      <c r="LZJ183" s="72" t="s">
        <v>84</v>
      </c>
      <c r="LZK183" s="72"/>
      <c r="LZL183" s="72"/>
      <c r="LZM183" s="72"/>
      <c r="LZN183" s="72" t="s">
        <v>84</v>
      </c>
      <c r="LZO183" s="72"/>
      <c r="LZP183" s="72"/>
      <c r="LZQ183" s="72"/>
      <c r="LZR183" s="72" t="s">
        <v>84</v>
      </c>
      <c r="LZS183" s="72"/>
      <c r="LZT183" s="72"/>
      <c r="LZU183" s="72"/>
      <c r="LZV183" s="72" t="s">
        <v>84</v>
      </c>
      <c r="LZW183" s="72"/>
      <c r="LZX183" s="72"/>
      <c r="LZY183" s="72"/>
      <c r="LZZ183" s="72" t="s">
        <v>84</v>
      </c>
      <c r="MAA183" s="72"/>
      <c r="MAB183" s="72"/>
      <c r="MAC183" s="72"/>
      <c r="MAD183" s="72" t="s">
        <v>84</v>
      </c>
      <c r="MAE183" s="72"/>
      <c r="MAF183" s="72"/>
      <c r="MAG183" s="72"/>
      <c r="MAH183" s="72" t="s">
        <v>84</v>
      </c>
      <c r="MAI183" s="72"/>
      <c r="MAJ183" s="72"/>
      <c r="MAK183" s="72"/>
      <c r="MAL183" s="72" t="s">
        <v>84</v>
      </c>
      <c r="MAM183" s="72"/>
      <c r="MAN183" s="72"/>
      <c r="MAO183" s="72"/>
      <c r="MAP183" s="72" t="s">
        <v>84</v>
      </c>
      <c r="MAQ183" s="72"/>
      <c r="MAR183" s="72"/>
      <c r="MAS183" s="72"/>
      <c r="MAT183" s="72" t="s">
        <v>84</v>
      </c>
      <c r="MAU183" s="72"/>
      <c r="MAV183" s="72"/>
      <c r="MAW183" s="72"/>
      <c r="MAX183" s="72" t="s">
        <v>84</v>
      </c>
      <c r="MAY183" s="72"/>
      <c r="MAZ183" s="72"/>
      <c r="MBA183" s="72"/>
      <c r="MBB183" s="72" t="s">
        <v>84</v>
      </c>
      <c r="MBC183" s="72"/>
      <c r="MBD183" s="72"/>
      <c r="MBE183" s="72"/>
      <c r="MBF183" s="72" t="s">
        <v>84</v>
      </c>
      <c r="MBG183" s="72"/>
      <c r="MBH183" s="72"/>
      <c r="MBI183" s="72"/>
      <c r="MBJ183" s="72" t="s">
        <v>84</v>
      </c>
      <c r="MBK183" s="72"/>
      <c r="MBL183" s="72"/>
      <c r="MBM183" s="72"/>
      <c r="MBN183" s="72" t="s">
        <v>84</v>
      </c>
      <c r="MBO183" s="72"/>
      <c r="MBP183" s="72"/>
      <c r="MBQ183" s="72"/>
      <c r="MBR183" s="72" t="s">
        <v>84</v>
      </c>
      <c r="MBS183" s="72"/>
      <c r="MBT183" s="72"/>
      <c r="MBU183" s="72"/>
      <c r="MBV183" s="72" t="s">
        <v>84</v>
      </c>
      <c r="MBW183" s="72"/>
      <c r="MBX183" s="72"/>
      <c r="MBY183" s="72"/>
      <c r="MBZ183" s="72" t="s">
        <v>84</v>
      </c>
      <c r="MCA183" s="72"/>
      <c r="MCB183" s="72"/>
      <c r="MCC183" s="72"/>
      <c r="MCD183" s="72" t="s">
        <v>84</v>
      </c>
      <c r="MCE183" s="72"/>
      <c r="MCF183" s="72"/>
      <c r="MCG183" s="72"/>
      <c r="MCH183" s="72" t="s">
        <v>84</v>
      </c>
      <c r="MCI183" s="72"/>
      <c r="MCJ183" s="72"/>
      <c r="MCK183" s="72"/>
      <c r="MCL183" s="72" t="s">
        <v>84</v>
      </c>
      <c r="MCM183" s="72"/>
      <c r="MCN183" s="72"/>
      <c r="MCO183" s="72"/>
      <c r="MCP183" s="72" t="s">
        <v>84</v>
      </c>
      <c r="MCQ183" s="72"/>
      <c r="MCR183" s="72"/>
      <c r="MCS183" s="72"/>
      <c r="MCT183" s="72" t="s">
        <v>84</v>
      </c>
      <c r="MCU183" s="72"/>
      <c r="MCV183" s="72"/>
      <c r="MCW183" s="72"/>
      <c r="MCX183" s="72" t="s">
        <v>84</v>
      </c>
      <c r="MCY183" s="72"/>
      <c r="MCZ183" s="72"/>
      <c r="MDA183" s="72"/>
      <c r="MDB183" s="72" t="s">
        <v>84</v>
      </c>
      <c r="MDC183" s="72"/>
      <c r="MDD183" s="72"/>
      <c r="MDE183" s="72"/>
      <c r="MDF183" s="72" t="s">
        <v>84</v>
      </c>
      <c r="MDG183" s="72"/>
      <c r="MDH183" s="72"/>
      <c r="MDI183" s="72"/>
      <c r="MDJ183" s="72" t="s">
        <v>84</v>
      </c>
      <c r="MDK183" s="72"/>
      <c r="MDL183" s="72"/>
      <c r="MDM183" s="72"/>
      <c r="MDN183" s="72" t="s">
        <v>84</v>
      </c>
      <c r="MDO183" s="72"/>
      <c r="MDP183" s="72"/>
      <c r="MDQ183" s="72"/>
      <c r="MDR183" s="72" t="s">
        <v>84</v>
      </c>
      <c r="MDS183" s="72"/>
      <c r="MDT183" s="72"/>
      <c r="MDU183" s="72"/>
      <c r="MDV183" s="72" t="s">
        <v>84</v>
      </c>
      <c r="MDW183" s="72"/>
      <c r="MDX183" s="72"/>
      <c r="MDY183" s="72"/>
      <c r="MDZ183" s="72" t="s">
        <v>84</v>
      </c>
      <c r="MEA183" s="72"/>
      <c r="MEB183" s="72"/>
      <c r="MEC183" s="72"/>
      <c r="MED183" s="72" t="s">
        <v>84</v>
      </c>
      <c r="MEE183" s="72"/>
      <c r="MEF183" s="72"/>
      <c r="MEG183" s="72"/>
      <c r="MEH183" s="72" t="s">
        <v>84</v>
      </c>
      <c r="MEI183" s="72"/>
      <c r="MEJ183" s="72"/>
      <c r="MEK183" s="72"/>
      <c r="MEL183" s="72" t="s">
        <v>84</v>
      </c>
      <c r="MEM183" s="72"/>
      <c r="MEN183" s="72"/>
      <c r="MEO183" s="72"/>
      <c r="MEP183" s="72" t="s">
        <v>84</v>
      </c>
      <c r="MEQ183" s="72"/>
      <c r="MER183" s="72"/>
      <c r="MES183" s="72"/>
      <c r="MET183" s="72" t="s">
        <v>84</v>
      </c>
      <c r="MEU183" s="72"/>
      <c r="MEV183" s="72"/>
      <c r="MEW183" s="72"/>
      <c r="MEX183" s="72" t="s">
        <v>84</v>
      </c>
      <c r="MEY183" s="72"/>
      <c r="MEZ183" s="72"/>
      <c r="MFA183" s="72"/>
      <c r="MFB183" s="72" t="s">
        <v>84</v>
      </c>
      <c r="MFC183" s="72"/>
      <c r="MFD183" s="72"/>
      <c r="MFE183" s="72"/>
      <c r="MFF183" s="72" t="s">
        <v>84</v>
      </c>
      <c r="MFG183" s="72"/>
      <c r="MFH183" s="72"/>
      <c r="MFI183" s="72"/>
      <c r="MFJ183" s="72" t="s">
        <v>84</v>
      </c>
      <c r="MFK183" s="72"/>
      <c r="MFL183" s="72"/>
      <c r="MFM183" s="72"/>
      <c r="MFN183" s="72" t="s">
        <v>84</v>
      </c>
      <c r="MFO183" s="72"/>
      <c r="MFP183" s="72"/>
      <c r="MFQ183" s="72"/>
      <c r="MFR183" s="72" t="s">
        <v>84</v>
      </c>
      <c r="MFS183" s="72"/>
      <c r="MFT183" s="72"/>
      <c r="MFU183" s="72"/>
      <c r="MFV183" s="72" t="s">
        <v>84</v>
      </c>
      <c r="MFW183" s="72"/>
      <c r="MFX183" s="72"/>
      <c r="MFY183" s="72"/>
      <c r="MFZ183" s="72" t="s">
        <v>84</v>
      </c>
      <c r="MGA183" s="72"/>
      <c r="MGB183" s="72"/>
      <c r="MGC183" s="72"/>
      <c r="MGD183" s="72" t="s">
        <v>84</v>
      </c>
      <c r="MGE183" s="72"/>
      <c r="MGF183" s="72"/>
      <c r="MGG183" s="72"/>
      <c r="MGH183" s="72" t="s">
        <v>84</v>
      </c>
      <c r="MGI183" s="72"/>
      <c r="MGJ183" s="72"/>
      <c r="MGK183" s="72"/>
      <c r="MGL183" s="72" t="s">
        <v>84</v>
      </c>
      <c r="MGM183" s="72"/>
      <c r="MGN183" s="72"/>
      <c r="MGO183" s="72"/>
      <c r="MGP183" s="72" t="s">
        <v>84</v>
      </c>
      <c r="MGQ183" s="72"/>
      <c r="MGR183" s="72"/>
      <c r="MGS183" s="72"/>
      <c r="MGT183" s="72" t="s">
        <v>84</v>
      </c>
      <c r="MGU183" s="72"/>
      <c r="MGV183" s="72"/>
      <c r="MGW183" s="72"/>
      <c r="MGX183" s="72" t="s">
        <v>84</v>
      </c>
      <c r="MGY183" s="72"/>
      <c r="MGZ183" s="72"/>
      <c r="MHA183" s="72"/>
      <c r="MHB183" s="72" t="s">
        <v>84</v>
      </c>
      <c r="MHC183" s="72"/>
      <c r="MHD183" s="72"/>
      <c r="MHE183" s="72"/>
      <c r="MHF183" s="72" t="s">
        <v>84</v>
      </c>
      <c r="MHG183" s="72"/>
      <c r="MHH183" s="72"/>
      <c r="MHI183" s="72"/>
      <c r="MHJ183" s="72" t="s">
        <v>84</v>
      </c>
      <c r="MHK183" s="72"/>
      <c r="MHL183" s="72"/>
      <c r="MHM183" s="72"/>
      <c r="MHN183" s="72" t="s">
        <v>84</v>
      </c>
      <c r="MHO183" s="72"/>
      <c r="MHP183" s="72"/>
      <c r="MHQ183" s="72"/>
      <c r="MHR183" s="72" t="s">
        <v>84</v>
      </c>
      <c r="MHS183" s="72"/>
      <c r="MHT183" s="72"/>
      <c r="MHU183" s="72"/>
      <c r="MHV183" s="72" t="s">
        <v>84</v>
      </c>
      <c r="MHW183" s="72"/>
      <c r="MHX183" s="72"/>
      <c r="MHY183" s="72"/>
      <c r="MHZ183" s="72" t="s">
        <v>84</v>
      </c>
      <c r="MIA183" s="72"/>
      <c r="MIB183" s="72"/>
      <c r="MIC183" s="72"/>
      <c r="MID183" s="72" t="s">
        <v>84</v>
      </c>
      <c r="MIE183" s="72"/>
      <c r="MIF183" s="72"/>
      <c r="MIG183" s="72"/>
      <c r="MIH183" s="72" t="s">
        <v>84</v>
      </c>
      <c r="MII183" s="72"/>
      <c r="MIJ183" s="72"/>
      <c r="MIK183" s="72"/>
      <c r="MIL183" s="72" t="s">
        <v>84</v>
      </c>
      <c r="MIM183" s="72"/>
      <c r="MIN183" s="72"/>
      <c r="MIO183" s="72"/>
      <c r="MIP183" s="72" t="s">
        <v>84</v>
      </c>
      <c r="MIQ183" s="72"/>
      <c r="MIR183" s="72"/>
      <c r="MIS183" s="72"/>
      <c r="MIT183" s="72" t="s">
        <v>84</v>
      </c>
      <c r="MIU183" s="72"/>
      <c r="MIV183" s="72"/>
      <c r="MIW183" s="72"/>
      <c r="MIX183" s="72" t="s">
        <v>84</v>
      </c>
      <c r="MIY183" s="72"/>
      <c r="MIZ183" s="72"/>
      <c r="MJA183" s="72"/>
      <c r="MJB183" s="72" t="s">
        <v>84</v>
      </c>
      <c r="MJC183" s="72"/>
      <c r="MJD183" s="72"/>
      <c r="MJE183" s="72"/>
      <c r="MJF183" s="72" t="s">
        <v>84</v>
      </c>
      <c r="MJG183" s="72"/>
      <c r="MJH183" s="72"/>
      <c r="MJI183" s="72"/>
      <c r="MJJ183" s="72" t="s">
        <v>84</v>
      </c>
      <c r="MJK183" s="72"/>
      <c r="MJL183" s="72"/>
      <c r="MJM183" s="72"/>
      <c r="MJN183" s="72" t="s">
        <v>84</v>
      </c>
      <c r="MJO183" s="72"/>
      <c r="MJP183" s="72"/>
      <c r="MJQ183" s="72"/>
      <c r="MJR183" s="72" t="s">
        <v>84</v>
      </c>
      <c r="MJS183" s="72"/>
      <c r="MJT183" s="72"/>
      <c r="MJU183" s="72"/>
      <c r="MJV183" s="72" t="s">
        <v>84</v>
      </c>
      <c r="MJW183" s="72"/>
      <c r="MJX183" s="72"/>
      <c r="MJY183" s="72"/>
      <c r="MJZ183" s="72" t="s">
        <v>84</v>
      </c>
      <c r="MKA183" s="72"/>
      <c r="MKB183" s="72"/>
      <c r="MKC183" s="72"/>
      <c r="MKD183" s="72" t="s">
        <v>84</v>
      </c>
      <c r="MKE183" s="72"/>
      <c r="MKF183" s="72"/>
      <c r="MKG183" s="72"/>
      <c r="MKH183" s="72" t="s">
        <v>84</v>
      </c>
      <c r="MKI183" s="72"/>
      <c r="MKJ183" s="72"/>
      <c r="MKK183" s="72"/>
      <c r="MKL183" s="72" t="s">
        <v>84</v>
      </c>
      <c r="MKM183" s="72"/>
      <c r="MKN183" s="72"/>
      <c r="MKO183" s="72"/>
      <c r="MKP183" s="72" t="s">
        <v>84</v>
      </c>
      <c r="MKQ183" s="72"/>
      <c r="MKR183" s="72"/>
      <c r="MKS183" s="72"/>
      <c r="MKT183" s="72" t="s">
        <v>84</v>
      </c>
      <c r="MKU183" s="72"/>
      <c r="MKV183" s="72"/>
      <c r="MKW183" s="72"/>
      <c r="MKX183" s="72" t="s">
        <v>84</v>
      </c>
      <c r="MKY183" s="72"/>
      <c r="MKZ183" s="72"/>
      <c r="MLA183" s="72"/>
      <c r="MLB183" s="72" t="s">
        <v>84</v>
      </c>
      <c r="MLC183" s="72"/>
      <c r="MLD183" s="72"/>
      <c r="MLE183" s="72"/>
      <c r="MLF183" s="72" t="s">
        <v>84</v>
      </c>
      <c r="MLG183" s="72"/>
      <c r="MLH183" s="72"/>
      <c r="MLI183" s="72"/>
      <c r="MLJ183" s="72" t="s">
        <v>84</v>
      </c>
      <c r="MLK183" s="72"/>
      <c r="MLL183" s="72"/>
      <c r="MLM183" s="72"/>
      <c r="MLN183" s="72" t="s">
        <v>84</v>
      </c>
      <c r="MLO183" s="72"/>
      <c r="MLP183" s="72"/>
      <c r="MLQ183" s="72"/>
      <c r="MLR183" s="72" t="s">
        <v>84</v>
      </c>
      <c r="MLS183" s="72"/>
      <c r="MLT183" s="72"/>
      <c r="MLU183" s="72"/>
      <c r="MLV183" s="72" t="s">
        <v>84</v>
      </c>
      <c r="MLW183" s="72"/>
      <c r="MLX183" s="72"/>
      <c r="MLY183" s="72"/>
      <c r="MLZ183" s="72" t="s">
        <v>84</v>
      </c>
      <c r="MMA183" s="72"/>
      <c r="MMB183" s="72"/>
      <c r="MMC183" s="72"/>
      <c r="MMD183" s="72" t="s">
        <v>84</v>
      </c>
      <c r="MME183" s="72"/>
      <c r="MMF183" s="72"/>
      <c r="MMG183" s="72"/>
      <c r="MMH183" s="72" t="s">
        <v>84</v>
      </c>
      <c r="MMI183" s="72"/>
      <c r="MMJ183" s="72"/>
      <c r="MMK183" s="72"/>
      <c r="MML183" s="72" t="s">
        <v>84</v>
      </c>
      <c r="MMM183" s="72"/>
      <c r="MMN183" s="72"/>
      <c r="MMO183" s="72"/>
      <c r="MMP183" s="72" t="s">
        <v>84</v>
      </c>
      <c r="MMQ183" s="72"/>
      <c r="MMR183" s="72"/>
      <c r="MMS183" s="72"/>
      <c r="MMT183" s="72" t="s">
        <v>84</v>
      </c>
      <c r="MMU183" s="72"/>
      <c r="MMV183" s="72"/>
      <c r="MMW183" s="72"/>
      <c r="MMX183" s="72" t="s">
        <v>84</v>
      </c>
      <c r="MMY183" s="72"/>
      <c r="MMZ183" s="72"/>
      <c r="MNA183" s="72"/>
      <c r="MNB183" s="72" t="s">
        <v>84</v>
      </c>
      <c r="MNC183" s="72"/>
      <c r="MND183" s="72"/>
      <c r="MNE183" s="72"/>
      <c r="MNF183" s="72" t="s">
        <v>84</v>
      </c>
      <c r="MNG183" s="72"/>
      <c r="MNH183" s="72"/>
      <c r="MNI183" s="72"/>
      <c r="MNJ183" s="72" t="s">
        <v>84</v>
      </c>
      <c r="MNK183" s="72"/>
      <c r="MNL183" s="72"/>
      <c r="MNM183" s="72"/>
      <c r="MNN183" s="72" t="s">
        <v>84</v>
      </c>
      <c r="MNO183" s="72"/>
      <c r="MNP183" s="72"/>
      <c r="MNQ183" s="72"/>
      <c r="MNR183" s="72" t="s">
        <v>84</v>
      </c>
      <c r="MNS183" s="72"/>
      <c r="MNT183" s="72"/>
      <c r="MNU183" s="72"/>
      <c r="MNV183" s="72" t="s">
        <v>84</v>
      </c>
      <c r="MNW183" s="72"/>
      <c r="MNX183" s="72"/>
      <c r="MNY183" s="72"/>
      <c r="MNZ183" s="72" t="s">
        <v>84</v>
      </c>
      <c r="MOA183" s="72"/>
      <c r="MOB183" s="72"/>
      <c r="MOC183" s="72"/>
      <c r="MOD183" s="72" t="s">
        <v>84</v>
      </c>
      <c r="MOE183" s="72"/>
      <c r="MOF183" s="72"/>
      <c r="MOG183" s="72"/>
      <c r="MOH183" s="72" t="s">
        <v>84</v>
      </c>
      <c r="MOI183" s="72"/>
      <c r="MOJ183" s="72"/>
      <c r="MOK183" s="72"/>
      <c r="MOL183" s="72" t="s">
        <v>84</v>
      </c>
      <c r="MOM183" s="72"/>
      <c r="MON183" s="72"/>
      <c r="MOO183" s="72"/>
      <c r="MOP183" s="72" t="s">
        <v>84</v>
      </c>
      <c r="MOQ183" s="72"/>
      <c r="MOR183" s="72"/>
      <c r="MOS183" s="72"/>
      <c r="MOT183" s="72" t="s">
        <v>84</v>
      </c>
      <c r="MOU183" s="72"/>
      <c r="MOV183" s="72"/>
      <c r="MOW183" s="72"/>
      <c r="MOX183" s="72" t="s">
        <v>84</v>
      </c>
      <c r="MOY183" s="72"/>
      <c r="MOZ183" s="72"/>
      <c r="MPA183" s="72"/>
      <c r="MPB183" s="72" t="s">
        <v>84</v>
      </c>
      <c r="MPC183" s="72"/>
      <c r="MPD183" s="72"/>
      <c r="MPE183" s="72"/>
      <c r="MPF183" s="72" t="s">
        <v>84</v>
      </c>
      <c r="MPG183" s="72"/>
      <c r="MPH183" s="72"/>
      <c r="MPI183" s="72"/>
      <c r="MPJ183" s="72" t="s">
        <v>84</v>
      </c>
      <c r="MPK183" s="72"/>
      <c r="MPL183" s="72"/>
      <c r="MPM183" s="72"/>
      <c r="MPN183" s="72" t="s">
        <v>84</v>
      </c>
      <c r="MPO183" s="72"/>
      <c r="MPP183" s="72"/>
      <c r="MPQ183" s="72"/>
      <c r="MPR183" s="72" t="s">
        <v>84</v>
      </c>
      <c r="MPS183" s="72"/>
      <c r="MPT183" s="72"/>
      <c r="MPU183" s="72"/>
      <c r="MPV183" s="72" t="s">
        <v>84</v>
      </c>
      <c r="MPW183" s="72"/>
      <c r="MPX183" s="72"/>
      <c r="MPY183" s="72"/>
      <c r="MPZ183" s="72" t="s">
        <v>84</v>
      </c>
      <c r="MQA183" s="72"/>
      <c r="MQB183" s="72"/>
      <c r="MQC183" s="72"/>
      <c r="MQD183" s="72" t="s">
        <v>84</v>
      </c>
      <c r="MQE183" s="72"/>
      <c r="MQF183" s="72"/>
      <c r="MQG183" s="72"/>
      <c r="MQH183" s="72" t="s">
        <v>84</v>
      </c>
      <c r="MQI183" s="72"/>
      <c r="MQJ183" s="72"/>
      <c r="MQK183" s="72"/>
      <c r="MQL183" s="72" t="s">
        <v>84</v>
      </c>
      <c r="MQM183" s="72"/>
      <c r="MQN183" s="72"/>
      <c r="MQO183" s="72"/>
      <c r="MQP183" s="72" t="s">
        <v>84</v>
      </c>
      <c r="MQQ183" s="72"/>
      <c r="MQR183" s="72"/>
      <c r="MQS183" s="72"/>
      <c r="MQT183" s="72" t="s">
        <v>84</v>
      </c>
      <c r="MQU183" s="72"/>
      <c r="MQV183" s="72"/>
      <c r="MQW183" s="72"/>
      <c r="MQX183" s="72" t="s">
        <v>84</v>
      </c>
      <c r="MQY183" s="72"/>
      <c r="MQZ183" s="72"/>
      <c r="MRA183" s="72"/>
      <c r="MRB183" s="72" t="s">
        <v>84</v>
      </c>
      <c r="MRC183" s="72"/>
      <c r="MRD183" s="72"/>
      <c r="MRE183" s="72"/>
      <c r="MRF183" s="72" t="s">
        <v>84</v>
      </c>
      <c r="MRG183" s="72"/>
      <c r="MRH183" s="72"/>
      <c r="MRI183" s="72"/>
      <c r="MRJ183" s="72" t="s">
        <v>84</v>
      </c>
      <c r="MRK183" s="72"/>
      <c r="MRL183" s="72"/>
      <c r="MRM183" s="72"/>
      <c r="MRN183" s="72" t="s">
        <v>84</v>
      </c>
      <c r="MRO183" s="72"/>
      <c r="MRP183" s="72"/>
      <c r="MRQ183" s="72"/>
      <c r="MRR183" s="72" t="s">
        <v>84</v>
      </c>
      <c r="MRS183" s="72"/>
      <c r="MRT183" s="72"/>
      <c r="MRU183" s="72"/>
      <c r="MRV183" s="72" t="s">
        <v>84</v>
      </c>
      <c r="MRW183" s="72"/>
      <c r="MRX183" s="72"/>
      <c r="MRY183" s="72"/>
      <c r="MRZ183" s="72" t="s">
        <v>84</v>
      </c>
      <c r="MSA183" s="72"/>
      <c r="MSB183" s="72"/>
      <c r="MSC183" s="72"/>
      <c r="MSD183" s="72" t="s">
        <v>84</v>
      </c>
      <c r="MSE183" s="72"/>
      <c r="MSF183" s="72"/>
      <c r="MSG183" s="72"/>
      <c r="MSH183" s="72" t="s">
        <v>84</v>
      </c>
      <c r="MSI183" s="72"/>
      <c r="MSJ183" s="72"/>
      <c r="MSK183" s="72"/>
      <c r="MSL183" s="72" t="s">
        <v>84</v>
      </c>
      <c r="MSM183" s="72"/>
      <c r="MSN183" s="72"/>
      <c r="MSO183" s="72"/>
      <c r="MSP183" s="72" t="s">
        <v>84</v>
      </c>
      <c r="MSQ183" s="72"/>
      <c r="MSR183" s="72"/>
      <c r="MSS183" s="72"/>
      <c r="MST183" s="72" t="s">
        <v>84</v>
      </c>
      <c r="MSU183" s="72"/>
      <c r="MSV183" s="72"/>
      <c r="MSW183" s="72"/>
      <c r="MSX183" s="72" t="s">
        <v>84</v>
      </c>
      <c r="MSY183" s="72"/>
      <c r="MSZ183" s="72"/>
      <c r="MTA183" s="72"/>
      <c r="MTB183" s="72" t="s">
        <v>84</v>
      </c>
      <c r="MTC183" s="72"/>
      <c r="MTD183" s="72"/>
      <c r="MTE183" s="72"/>
      <c r="MTF183" s="72" t="s">
        <v>84</v>
      </c>
      <c r="MTG183" s="72"/>
      <c r="MTH183" s="72"/>
      <c r="MTI183" s="72"/>
      <c r="MTJ183" s="72" t="s">
        <v>84</v>
      </c>
      <c r="MTK183" s="72"/>
      <c r="MTL183" s="72"/>
      <c r="MTM183" s="72"/>
      <c r="MTN183" s="72" t="s">
        <v>84</v>
      </c>
      <c r="MTO183" s="72"/>
      <c r="MTP183" s="72"/>
      <c r="MTQ183" s="72"/>
      <c r="MTR183" s="72" t="s">
        <v>84</v>
      </c>
      <c r="MTS183" s="72"/>
      <c r="MTT183" s="72"/>
      <c r="MTU183" s="72"/>
      <c r="MTV183" s="72" t="s">
        <v>84</v>
      </c>
      <c r="MTW183" s="72"/>
      <c r="MTX183" s="72"/>
      <c r="MTY183" s="72"/>
      <c r="MTZ183" s="72" t="s">
        <v>84</v>
      </c>
      <c r="MUA183" s="72"/>
      <c r="MUB183" s="72"/>
      <c r="MUC183" s="72"/>
      <c r="MUD183" s="72" t="s">
        <v>84</v>
      </c>
      <c r="MUE183" s="72"/>
      <c r="MUF183" s="72"/>
      <c r="MUG183" s="72"/>
      <c r="MUH183" s="72" t="s">
        <v>84</v>
      </c>
      <c r="MUI183" s="72"/>
      <c r="MUJ183" s="72"/>
      <c r="MUK183" s="72"/>
      <c r="MUL183" s="72" t="s">
        <v>84</v>
      </c>
      <c r="MUM183" s="72"/>
      <c r="MUN183" s="72"/>
      <c r="MUO183" s="72"/>
      <c r="MUP183" s="72" t="s">
        <v>84</v>
      </c>
      <c r="MUQ183" s="72"/>
      <c r="MUR183" s="72"/>
      <c r="MUS183" s="72"/>
      <c r="MUT183" s="72" t="s">
        <v>84</v>
      </c>
      <c r="MUU183" s="72"/>
      <c r="MUV183" s="72"/>
      <c r="MUW183" s="72"/>
      <c r="MUX183" s="72" t="s">
        <v>84</v>
      </c>
      <c r="MUY183" s="72"/>
      <c r="MUZ183" s="72"/>
      <c r="MVA183" s="72"/>
      <c r="MVB183" s="72" t="s">
        <v>84</v>
      </c>
      <c r="MVC183" s="72"/>
      <c r="MVD183" s="72"/>
      <c r="MVE183" s="72"/>
      <c r="MVF183" s="72" t="s">
        <v>84</v>
      </c>
      <c r="MVG183" s="72"/>
      <c r="MVH183" s="72"/>
      <c r="MVI183" s="72"/>
      <c r="MVJ183" s="72" t="s">
        <v>84</v>
      </c>
      <c r="MVK183" s="72"/>
      <c r="MVL183" s="72"/>
      <c r="MVM183" s="72"/>
      <c r="MVN183" s="72" t="s">
        <v>84</v>
      </c>
      <c r="MVO183" s="72"/>
      <c r="MVP183" s="72"/>
      <c r="MVQ183" s="72"/>
      <c r="MVR183" s="72" t="s">
        <v>84</v>
      </c>
      <c r="MVS183" s="72"/>
      <c r="MVT183" s="72"/>
      <c r="MVU183" s="72"/>
      <c r="MVV183" s="72" t="s">
        <v>84</v>
      </c>
      <c r="MVW183" s="72"/>
      <c r="MVX183" s="72"/>
      <c r="MVY183" s="72"/>
      <c r="MVZ183" s="72" t="s">
        <v>84</v>
      </c>
      <c r="MWA183" s="72"/>
      <c r="MWB183" s="72"/>
      <c r="MWC183" s="72"/>
      <c r="MWD183" s="72" t="s">
        <v>84</v>
      </c>
      <c r="MWE183" s="72"/>
      <c r="MWF183" s="72"/>
      <c r="MWG183" s="72"/>
      <c r="MWH183" s="72" t="s">
        <v>84</v>
      </c>
      <c r="MWI183" s="72"/>
      <c r="MWJ183" s="72"/>
      <c r="MWK183" s="72"/>
      <c r="MWL183" s="72" t="s">
        <v>84</v>
      </c>
      <c r="MWM183" s="72"/>
      <c r="MWN183" s="72"/>
      <c r="MWO183" s="72"/>
      <c r="MWP183" s="72" t="s">
        <v>84</v>
      </c>
      <c r="MWQ183" s="72"/>
      <c r="MWR183" s="72"/>
      <c r="MWS183" s="72"/>
      <c r="MWT183" s="72" t="s">
        <v>84</v>
      </c>
      <c r="MWU183" s="72"/>
      <c r="MWV183" s="72"/>
      <c r="MWW183" s="72"/>
      <c r="MWX183" s="72" t="s">
        <v>84</v>
      </c>
      <c r="MWY183" s="72"/>
      <c r="MWZ183" s="72"/>
      <c r="MXA183" s="72"/>
      <c r="MXB183" s="72" t="s">
        <v>84</v>
      </c>
      <c r="MXC183" s="72"/>
      <c r="MXD183" s="72"/>
      <c r="MXE183" s="72"/>
      <c r="MXF183" s="72" t="s">
        <v>84</v>
      </c>
      <c r="MXG183" s="72"/>
      <c r="MXH183" s="72"/>
      <c r="MXI183" s="72"/>
      <c r="MXJ183" s="72" t="s">
        <v>84</v>
      </c>
      <c r="MXK183" s="72"/>
      <c r="MXL183" s="72"/>
      <c r="MXM183" s="72"/>
      <c r="MXN183" s="72" t="s">
        <v>84</v>
      </c>
      <c r="MXO183" s="72"/>
      <c r="MXP183" s="72"/>
      <c r="MXQ183" s="72"/>
      <c r="MXR183" s="72" t="s">
        <v>84</v>
      </c>
      <c r="MXS183" s="72"/>
      <c r="MXT183" s="72"/>
      <c r="MXU183" s="72"/>
      <c r="MXV183" s="72" t="s">
        <v>84</v>
      </c>
      <c r="MXW183" s="72"/>
      <c r="MXX183" s="72"/>
      <c r="MXY183" s="72"/>
      <c r="MXZ183" s="72" t="s">
        <v>84</v>
      </c>
      <c r="MYA183" s="72"/>
      <c r="MYB183" s="72"/>
      <c r="MYC183" s="72"/>
      <c r="MYD183" s="72" t="s">
        <v>84</v>
      </c>
      <c r="MYE183" s="72"/>
      <c r="MYF183" s="72"/>
      <c r="MYG183" s="72"/>
      <c r="MYH183" s="72" t="s">
        <v>84</v>
      </c>
      <c r="MYI183" s="72"/>
      <c r="MYJ183" s="72"/>
      <c r="MYK183" s="72"/>
      <c r="MYL183" s="72" t="s">
        <v>84</v>
      </c>
      <c r="MYM183" s="72"/>
      <c r="MYN183" s="72"/>
      <c r="MYO183" s="72"/>
      <c r="MYP183" s="72" t="s">
        <v>84</v>
      </c>
      <c r="MYQ183" s="72"/>
      <c r="MYR183" s="72"/>
      <c r="MYS183" s="72"/>
      <c r="MYT183" s="72" t="s">
        <v>84</v>
      </c>
      <c r="MYU183" s="72"/>
      <c r="MYV183" s="72"/>
      <c r="MYW183" s="72"/>
      <c r="MYX183" s="72" t="s">
        <v>84</v>
      </c>
      <c r="MYY183" s="72"/>
      <c r="MYZ183" s="72"/>
      <c r="MZA183" s="72"/>
      <c r="MZB183" s="72" t="s">
        <v>84</v>
      </c>
      <c r="MZC183" s="72"/>
      <c r="MZD183" s="72"/>
      <c r="MZE183" s="72"/>
      <c r="MZF183" s="72" t="s">
        <v>84</v>
      </c>
      <c r="MZG183" s="72"/>
      <c r="MZH183" s="72"/>
      <c r="MZI183" s="72"/>
      <c r="MZJ183" s="72" t="s">
        <v>84</v>
      </c>
      <c r="MZK183" s="72"/>
      <c r="MZL183" s="72"/>
      <c r="MZM183" s="72"/>
      <c r="MZN183" s="72" t="s">
        <v>84</v>
      </c>
      <c r="MZO183" s="72"/>
      <c r="MZP183" s="72"/>
      <c r="MZQ183" s="72"/>
      <c r="MZR183" s="72" t="s">
        <v>84</v>
      </c>
      <c r="MZS183" s="72"/>
      <c r="MZT183" s="72"/>
      <c r="MZU183" s="72"/>
      <c r="MZV183" s="72" t="s">
        <v>84</v>
      </c>
      <c r="MZW183" s="72"/>
      <c r="MZX183" s="72"/>
      <c r="MZY183" s="72"/>
      <c r="MZZ183" s="72" t="s">
        <v>84</v>
      </c>
      <c r="NAA183" s="72"/>
      <c r="NAB183" s="72"/>
      <c r="NAC183" s="72"/>
      <c r="NAD183" s="72" t="s">
        <v>84</v>
      </c>
      <c r="NAE183" s="72"/>
      <c r="NAF183" s="72"/>
      <c r="NAG183" s="72"/>
      <c r="NAH183" s="72" t="s">
        <v>84</v>
      </c>
      <c r="NAI183" s="72"/>
      <c r="NAJ183" s="72"/>
      <c r="NAK183" s="72"/>
      <c r="NAL183" s="72" t="s">
        <v>84</v>
      </c>
      <c r="NAM183" s="72"/>
      <c r="NAN183" s="72"/>
      <c r="NAO183" s="72"/>
      <c r="NAP183" s="72" t="s">
        <v>84</v>
      </c>
      <c r="NAQ183" s="72"/>
      <c r="NAR183" s="72"/>
      <c r="NAS183" s="72"/>
      <c r="NAT183" s="72" t="s">
        <v>84</v>
      </c>
      <c r="NAU183" s="72"/>
      <c r="NAV183" s="72"/>
      <c r="NAW183" s="72"/>
      <c r="NAX183" s="72" t="s">
        <v>84</v>
      </c>
      <c r="NAY183" s="72"/>
      <c r="NAZ183" s="72"/>
      <c r="NBA183" s="72"/>
      <c r="NBB183" s="72" t="s">
        <v>84</v>
      </c>
      <c r="NBC183" s="72"/>
      <c r="NBD183" s="72"/>
      <c r="NBE183" s="72"/>
      <c r="NBF183" s="72" t="s">
        <v>84</v>
      </c>
      <c r="NBG183" s="72"/>
      <c r="NBH183" s="72"/>
      <c r="NBI183" s="72"/>
      <c r="NBJ183" s="72" t="s">
        <v>84</v>
      </c>
      <c r="NBK183" s="72"/>
      <c r="NBL183" s="72"/>
      <c r="NBM183" s="72"/>
      <c r="NBN183" s="72" t="s">
        <v>84</v>
      </c>
      <c r="NBO183" s="72"/>
      <c r="NBP183" s="72"/>
      <c r="NBQ183" s="72"/>
      <c r="NBR183" s="72" t="s">
        <v>84</v>
      </c>
      <c r="NBS183" s="72"/>
      <c r="NBT183" s="72"/>
      <c r="NBU183" s="72"/>
      <c r="NBV183" s="72" t="s">
        <v>84</v>
      </c>
      <c r="NBW183" s="72"/>
      <c r="NBX183" s="72"/>
      <c r="NBY183" s="72"/>
      <c r="NBZ183" s="72" t="s">
        <v>84</v>
      </c>
      <c r="NCA183" s="72"/>
      <c r="NCB183" s="72"/>
      <c r="NCC183" s="72"/>
      <c r="NCD183" s="72" t="s">
        <v>84</v>
      </c>
      <c r="NCE183" s="72"/>
      <c r="NCF183" s="72"/>
      <c r="NCG183" s="72"/>
      <c r="NCH183" s="72" t="s">
        <v>84</v>
      </c>
      <c r="NCI183" s="72"/>
      <c r="NCJ183" s="72"/>
      <c r="NCK183" s="72"/>
      <c r="NCL183" s="72" t="s">
        <v>84</v>
      </c>
      <c r="NCM183" s="72"/>
      <c r="NCN183" s="72"/>
      <c r="NCO183" s="72"/>
      <c r="NCP183" s="72" t="s">
        <v>84</v>
      </c>
      <c r="NCQ183" s="72"/>
      <c r="NCR183" s="72"/>
      <c r="NCS183" s="72"/>
      <c r="NCT183" s="72" t="s">
        <v>84</v>
      </c>
      <c r="NCU183" s="72"/>
      <c r="NCV183" s="72"/>
      <c r="NCW183" s="72"/>
      <c r="NCX183" s="72" t="s">
        <v>84</v>
      </c>
      <c r="NCY183" s="72"/>
      <c r="NCZ183" s="72"/>
      <c r="NDA183" s="72"/>
      <c r="NDB183" s="72" t="s">
        <v>84</v>
      </c>
      <c r="NDC183" s="72"/>
      <c r="NDD183" s="72"/>
      <c r="NDE183" s="72"/>
      <c r="NDF183" s="72" t="s">
        <v>84</v>
      </c>
      <c r="NDG183" s="72"/>
      <c r="NDH183" s="72"/>
      <c r="NDI183" s="72"/>
      <c r="NDJ183" s="72" t="s">
        <v>84</v>
      </c>
      <c r="NDK183" s="72"/>
      <c r="NDL183" s="72"/>
      <c r="NDM183" s="72"/>
      <c r="NDN183" s="72" t="s">
        <v>84</v>
      </c>
      <c r="NDO183" s="72"/>
      <c r="NDP183" s="72"/>
      <c r="NDQ183" s="72"/>
      <c r="NDR183" s="72" t="s">
        <v>84</v>
      </c>
      <c r="NDS183" s="72"/>
      <c r="NDT183" s="72"/>
      <c r="NDU183" s="72"/>
      <c r="NDV183" s="72" t="s">
        <v>84</v>
      </c>
      <c r="NDW183" s="72"/>
      <c r="NDX183" s="72"/>
      <c r="NDY183" s="72"/>
      <c r="NDZ183" s="72" t="s">
        <v>84</v>
      </c>
      <c r="NEA183" s="72"/>
      <c r="NEB183" s="72"/>
      <c r="NEC183" s="72"/>
      <c r="NED183" s="72" t="s">
        <v>84</v>
      </c>
      <c r="NEE183" s="72"/>
      <c r="NEF183" s="72"/>
      <c r="NEG183" s="72"/>
      <c r="NEH183" s="72" t="s">
        <v>84</v>
      </c>
      <c r="NEI183" s="72"/>
      <c r="NEJ183" s="72"/>
      <c r="NEK183" s="72"/>
      <c r="NEL183" s="72" t="s">
        <v>84</v>
      </c>
      <c r="NEM183" s="72"/>
      <c r="NEN183" s="72"/>
      <c r="NEO183" s="72"/>
      <c r="NEP183" s="72" t="s">
        <v>84</v>
      </c>
      <c r="NEQ183" s="72"/>
      <c r="NER183" s="72"/>
      <c r="NES183" s="72"/>
      <c r="NET183" s="72" t="s">
        <v>84</v>
      </c>
      <c r="NEU183" s="72"/>
      <c r="NEV183" s="72"/>
      <c r="NEW183" s="72"/>
      <c r="NEX183" s="72" t="s">
        <v>84</v>
      </c>
      <c r="NEY183" s="72"/>
      <c r="NEZ183" s="72"/>
      <c r="NFA183" s="72"/>
      <c r="NFB183" s="72" t="s">
        <v>84</v>
      </c>
      <c r="NFC183" s="72"/>
      <c r="NFD183" s="72"/>
      <c r="NFE183" s="72"/>
      <c r="NFF183" s="72" t="s">
        <v>84</v>
      </c>
      <c r="NFG183" s="72"/>
      <c r="NFH183" s="72"/>
      <c r="NFI183" s="72"/>
      <c r="NFJ183" s="72" t="s">
        <v>84</v>
      </c>
      <c r="NFK183" s="72"/>
      <c r="NFL183" s="72"/>
      <c r="NFM183" s="72"/>
      <c r="NFN183" s="72" t="s">
        <v>84</v>
      </c>
      <c r="NFO183" s="72"/>
      <c r="NFP183" s="72"/>
      <c r="NFQ183" s="72"/>
      <c r="NFR183" s="72" t="s">
        <v>84</v>
      </c>
      <c r="NFS183" s="72"/>
      <c r="NFT183" s="72"/>
      <c r="NFU183" s="72"/>
      <c r="NFV183" s="72" t="s">
        <v>84</v>
      </c>
      <c r="NFW183" s="72"/>
      <c r="NFX183" s="72"/>
      <c r="NFY183" s="72"/>
      <c r="NFZ183" s="72" t="s">
        <v>84</v>
      </c>
      <c r="NGA183" s="72"/>
      <c r="NGB183" s="72"/>
      <c r="NGC183" s="72"/>
      <c r="NGD183" s="72" t="s">
        <v>84</v>
      </c>
      <c r="NGE183" s="72"/>
      <c r="NGF183" s="72"/>
      <c r="NGG183" s="72"/>
      <c r="NGH183" s="72" t="s">
        <v>84</v>
      </c>
      <c r="NGI183" s="72"/>
      <c r="NGJ183" s="72"/>
      <c r="NGK183" s="72"/>
      <c r="NGL183" s="72" t="s">
        <v>84</v>
      </c>
      <c r="NGM183" s="72"/>
      <c r="NGN183" s="72"/>
      <c r="NGO183" s="72"/>
      <c r="NGP183" s="72" t="s">
        <v>84</v>
      </c>
      <c r="NGQ183" s="72"/>
      <c r="NGR183" s="72"/>
      <c r="NGS183" s="72"/>
      <c r="NGT183" s="72" t="s">
        <v>84</v>
      </c>
      <c r="NGU183" s="72"/>
      <c r="NGV183" s="72"/>
      <c r="NGW183" s="72"/>
      <c r="NGX183" s="72" t="s">
        <v>84</v>
      </c>
      <c r="NGY183" s="72"/>
      <c r="NGZ183" s="72"/>
      <c r="NHA183" s="72"/>
      <c r="NHB183" s="72" t="s">
        <v>84</v>
      </c>
      <c r="NHC183" s="72"/>
      <c r="NHD183" s="72"/>
      <c r="NHE183" s="72"/>
      <c r="NHF183" s="72" t="s">
        <v>84</v>
      </c>
      <c r="NHG183" s="72"/>
      <c r="NHH183" s="72"/>
      <c r="NHI183" s="72"/>
      <c r="NHJ183" s="72" t="s">
        <v>84</v>
      </c>
      <c r="NHK183" s="72"/>
      <c r="NHL183" s="72"/>
      <c r="NHM183" s="72"/>
      <c r="NHN183" s="72" t="s">
        <v>84</v>
      </c>
      <c r="NHO183" s="72"/>
      <c r="NHP183" s="72"/>
      <c r="NHQ183" s="72"/>
      <c r="NHR183" s="72" t="s">
        <v>84</v>
      </c>
      <c r="NHS183" s="72"/>
      <c r="NHT183" s="72"/>
      <c r="NHU183" s="72"/>
      <c r="NHV183" s="72" t="s">
        <v>84</v>
      </c>
      <c r="NHW183" s="72"/>
      <c r="NHX183" s="72"/>
      <c r="NHY183" s="72"/>
      <c r="NHZ183" s="72" t="s">
        <v>84</v>
      </c>
      <c r="NIA183" s="72"/>
      <c r="NIB183" s="72"/>
      <c r="NIC183" s="72"/>
      <c r="NID183" s="72" t="s">
        <v>84</v>
      </c>
      <c r="NIE183" s="72"/>
      <c r="NIF183" s="72"/>
      <c r="NIG183" s="72"/>
      <c r="NIH183" s="72" t="s">
        <v>84</v>
      </c>
      <c r="NII183" s="72"/>
      <c r="NIJ183" s="72"/>
      <c r="NIK183" s="72"/>
      <c r="NIL183" s="72" t="s">
        <v>84</v>
      </c>
      <c r="NIM183" s="72"/>
      <c r="NIN183" s="72"/>
      <c r="NIO183" s="72"/>
      <c r="NIP183" s="72" t="s">
        <v>84</v>
      </c>
      <c r="NIQ183" s="72"/>
      <c r="NIR183" s="72"/>
      <c r="NIS183" s="72"/>
      <c r="NIT183" s="72" t="s">
        <v>84</v>
      </c>
      <c r="NIU183" s="72"/>
      <c r="NIV183" s="72"/>
      <c r="NIW183" s="72"/>
      <c r="NIX183" s="72" t="s">
        <v>84</v>
      </c>
      <c r="NIY183" s="72"/>
      <c r="NIZ183" s="72"/>
      <c r="NJA183" s="72"/>
      <c r="NJB183" s="72" t="s">
        <v>84</v>
      </c>
      <c r="NJC183" s="72"/>
      <c r="NJD183" s="72"/>
      <c r="NJE183" s="72"/>
      <c r="NJF183" s="72" t="s">
        <v>84</v>
      </c>
      <c r="NJG183" s="72"/>
      <c r="NJH183" s="72"/>
      <c r="NJI183" s="72"/>
      <c r="NJJ183" s="72" t="s">
        <v>84</v>
      </c>
      <c r="NJK183" s="72"/>
      <c r="NJL183" s="72"/>
      <c r="NJM183" s="72"/>
      <c r="NJN183" s="72" t="s">
        <v>84</v>
      </c>
      <c r="NJO183" s="72"/>
      <c r="NJP183" s="72"/>
      <c r="NJQ183" s="72"/>
      <c r="NJR183" s="72" t="s">
        <v>84</v>
      </c>
      <c r="NJS183" s="72"/>
      <c r="NJT183" s="72"/>
      <c r="NJU183" s="72"/>
      <c r="NJV183" s="72" t="s">
        <v>84</v>
      </c>
      <c r="NJW183" s="72"/>
      <c r="NJX183" s="72"/>
      <c r="NJY183" s="72"/>
      <c r="NJZ183" s="72" t="s">
        <v>84</v>
      </c>
      <c r="NKA183" s="72"/>
      <c r="NKB183" s="72"/>
      <c r="NKC183" s="72"/>
      <c r="NKD183" s="72" t="s">
        <v>84</v>
      </c>
      <c r="NKE183" s="72"/>
      <c r="NKF183" s="72"/>
      <c r="NKG183" s="72"/>
      <c r="NKH183" s="72" t="s">
        <v>84</v>
      </c>
      <c r="NKI183" s="72"/>
      <c r="NKJ183" s="72"/>
      <c r="NKK183" s="72"/>
      <c r="NKL183" s="72" t="s">
        <v>84</v>
      </c>
      <c r="NKM183" s="72"/>
      <c r="NKN183" s="72"/>
      <c r="NKO183" s="72"/>
      <c r="NKP183" s="72" t="s">
        <v>84</v>
      </c>
      <c r="NKQ183" s="72"/>
      <c r="NKR183" s="72"/>
      <c r="NKS183" s="72"/>
      <c r="NKT183" s="72" t="s">
        <v>84</v>
      </c>
      <c r="NKU183" s="72"/>
      <c r="NKV183" s="72"/>
      <c r="NKW183" s="72"/>
      <c r="NKX183" s="72" t="s">
        <v>84</v>
      </c>
      <c r="NKY183" s="72"/>
      <c r="NKZ183" s="72"/>
      <c r="NLA183" s="72"/>
      <c r="NLB183" s="72" t="s">
        <v>84</v>
      </c>
      <c r="NLC183" s="72"/>
      <c r="NLD183" s="72"/>
      <c r="NLE183" s="72"/>
      <c r="NLF183" s="72" t="s">
        <v>84</v>
      </c>
      <c r="NLG183" s="72"/>
      <c r="NLH183" s="72"/>
      <c r="NLI183" s="72"/>
      <c r="NLJ183" s="72" t="s">
        <v>84</v>
      </c>
      <c r="NLK183" s="72"/>
      <c r="NLL183" s="72"/>
      <c r="NLM183" s="72"/>
      <c r="NLN183" s="72" t="s">
        <v>84</v>
      </c>
      <c r="NLO183" s="72"/>
      <c r="NLP183" s="72"/>
      <c r="NLQ183" s="72"/>
      <c r="NLR183" s="72" t="s">
        <v>84</v>
      </c>
      <c r="NLS183" s="72"/>
      <c r="NLT183" s="72"/>
      <c r="NLU183" s="72"/>
      <c r="NLV183" s="72" t="s">
        <v>84</v>
      </c>
      <c r="NLW183" s="72"/>
      <c r="NLX183" s="72"/>
      <c r="NLY183" s="72"/>
      <c r="NLZ183" s="72" t="s">
        <v>84</v>
      </c>
      <c r="NMA183" s="72"/>
      <c r="NMB183" s="72"/>
      <c r="NMC183" s="72"/>
      <c r="NMD183" s="72" t="s">
        <v>84</v>
      </c>
      <c r="NME183" s="72"/>
      <c r="NMF183" s="72"/>
      <c r="NMG183" s="72"/>
      <c r="NMH183" s="72" t="s">
        <v>84</v>
      </c>
      <c r="NMI183" s="72"/>
      <c r="NMJ183" s="72"/>
      <c r="NMK183" s="72"/>
      <c r="NML183" s="72" t="s">
        <v>84</v>
      </c>
      <c r="NMM183" s="72"/>
      <c r="NMN183" s="72"/>
      <c r="NMO183" s="72"/>
      <c r="NMP183" s="72" t="s">
        <v>84</v>
      </c>
      <c r="NMQ183" s="72"/>
      <c r="NMR183" s="72"/>
      <c r="NMS183" s="72"/>
      <c r="NMT183" s="72" t="s">
        <v>84</v>
      </c>
      <c r="NMU183" s="72"/>
      <c r="NMV183" s="72"/>
      <c r="NMW183" s="72"/>
      <c r="NMX183" s="72" t="s">
        <v>84</v>
      </c>
      <c r="NMY183" s="72"/>
      <c r="NMZ183" s="72"/>
      <c r="NNA183" s="72"/>
      <c r="NNB183" s="72" t="s">
        <v>84</v>
      </c>
      <c r="NNC183" s="72"/>
      <c r="NND183" s="72"/>
      <c r="NNE183" s="72"/>
      <c r="NNF183" s="72" t="s">
        <v>84</v>
      </c>
      <c r="NNG183" s="72"/>
      <c r="NNH183" s="72"/>
      <c r="NNI183" s="72"/>
      <c r="NNJ183" s="72" t="s">
        <v>84</v>
      </c>
      <c r="NNK183" s="72"/>
      <c r="NNL183" s="72"/>
      <c r="NNM183" s="72"/>
      <c r="NNN183" s="72" t="s">
        <v>84</v>
      </c>
      <c r="NNO183" s="72"/>
      <c r="NNP183" s="72"/>
      <c r="NNQ183" s="72"/>
      <c r="NNR183" s="72" t="s">
        <v>84</v>
      </c>
      <c r="NNS183" s="72"/>
      <c r="NNT183" s="72"/>
      <c r="NNU183" s="72"/>
      <c r="NNV183" s="72" t="s">
        <v>84</v>
      </c>
      <c r="NNW183" s="72"/>
      <c r="NNX183" s="72"/>
      <c r="NNY183" s="72"/>
      <c r="NNZ183" s="72" t="s">
        <v>84</v>
      </c>
      <c r="NOA183" s="72"/>
      <c r="NOB183" s="72"/>
      <c r="NOC183" s="72"/>
      <c r="NOD183" s="72" t="s">
        <v>84</v>
      </c>
      <c r="NOE183" s="72"/>
      <c r="NOF183" s="72"/>
      <c r="NOG183" s="72"/>
      <c r="NOH183" s="72" t="s">
        <v>84</v>
      </c>
      <c r="NOI183" s="72"/>
      <c r="NOJ183" s="72"/>
      <c r="NOK183" s="72"/>
      <c r="NOL183" s="72" t="s">
        <v>84</v>
      </c>
      <c r="NOM183" s="72"/>
      <c r="NON183" s="72"/>
      <c r="NOO183" s="72"/>
      <c r="NOP183" s="72" t="s">
        <v>84</v>
      </c>
      <c r="NOQ183" s="72"/>
      <c r="NOR183" s="72"/>
      <c r="NOS183" s="72"/>
      <c r="NOT183" s="72" t="s">
        <v>84</v>
      </c>
      <c r="NOU183" s="72"/>
      <c r="NOV183" s="72"/>
      <c r="NOW183" s="72"/>
      <c r="NOX183" s="72" t="s">
        <v>84</v>
      </c>
      <c r="NOY183" s="72"/>
      <c r="NOZ183" s="72"/>
      <c r="NPA183" s="72"/>
      <c r="NPB183" s="72" t="s">
        <v>84</v>
      </c>
      <c r="NPC183" s="72"/>
      <c r="NPD183" s="72"/>
      <c r="NPE183" s="72"/>
      <c r="NPF183" s="72" t="s">
        <v>84</v>
      </c>
      <c r="NPG183" s="72"/>
      <c r="NPH183" s="72"/>
      <c r="NPI183" s="72"/>
      <c r="NPJ183" s="72" t="s">
        <v>84</v>
      </c>
      <c r="NPK183" s="72"/>
      <c r="NPL183" s="72"/>
      <c r="NPM183" s="72"/>
      <c r="NPN183" s="72" t="s">
        <v>84</v>
      </c>
      <c r="NPO183" s="72"/>
      <c r="NPP183" s="72"/>
      <c r="NPQ183" s="72"/>
      <c r="NPR183" s="72" t="s">
        <v>84</v>
      </c>
      <c r="NPS183" s="72"/>
      <c r="NPT183" s="72"/>
      <c r="NPU183" s="72"/>
      <c r="NPV183" s="72" t="s">
        <v>84</v>
      </c>
      <c r="NPW183" s="72"/>
      <c r="NPX183" s="72"/>
      <c r="NPY183" s="72"/>
      <c r="NPZ183" s="72" t="s">
        <v>84</v>
      </c>
      <c r="NQA183" s="72"/>
      <c r="NQB183" s="72"/>
      <c r="NQC183" s="72"/>
      <c r="NQD183" s="72" t="s">
        <v>84</v>
      </c>
      <c r="NQE183" s="72"/>
      <c r="NQF183" s="72"/>
      <c r="NQG183" s="72"/>
      <c r="NQH183" s="72" t="s">
        <v>84</v>
      </c>
      <c r="NQI183" s="72"/>
      <c r="NQJ183" s="72"/>
      <c r="NQK183" s="72"/>
      <c r="NQL183" s="72" t="s">
        <v>84</v>
      </c>
      <c r="NQM183" s="72"/>
      <c r="NQN183" s="72"/>
      <c r="NQO183" s="72"/>
      <c r="NQP183" s="72" t="s">
        <v>84</v>
      </c>
      <c r="NQQ183" s="72"/>
      <c r="NQR183" s="72"/>
      <c r="NQS183" s="72"/>
      <c r="NQT183" s="72" t="s">
        <v>84</v>
      </c>
      <c r="NQU183" s="72"/>
      <c r="NQV183" s="72"/>
      <c r="NQW183" s="72"/>
      <c r="NQX183" s="72" t="s">
        <v>84</v>
      </c>
      <c r="NQY183" s="72"/>
      <c r="NQZ183" s="72"/>
      <c r="NRA183" s="72"/>
      <c r="NRB183" s="72" t="s">
        <v>84</v>
      </c>
      <c r="NRC183" s="72"/>
      <c r="NRD183" s="72"/>
      <c r="NRE183" s="72"/>
      <c r="NRF183" s="72" t="s">
        <v>84</v>
      </c>
      <c r="NRG183" s="72"/>
      <c r="NRH183" s="72"/>
      <c r="NRI183" s="72"/>
      <c r="NRJ183" s="72" t="s">
        <v>84</v>
      </c>
      <c r="NRK183" s="72"/>
      <c r="NRL183" s="72"/>
      <c r="NRM183" s="72"/>
      <c r="NRN183" s="72" t="s">
        <v>84</v>
      </c>
      <c r="NRO183" s="72"/>
      <c r="NRP183" s="72"/>
      <c r="NRQ183" s="72"/>
      <c r="NRR183" s="72" t="s">
        <v>84</v>
      </c>
      <c r="NRS183" s="72"/>
      <c r="NRT183" s="72"/>
      <c r="NRU183" s="72"/>
      <c r="NRV183" s="72" t="s">
        <v>84</v>
      </c>
      <c r="NRW183" s="72"/>
      <c r="NRX183" s="72"/>
      <c r="NRY183" s="72"/>
      <c r="NRZ183" s="72" t="s">
        <v>84</v>
      </c>
      <c r="NSA183" s="72"/>
      <c r="NSB183" s="72"/>
      <c r="NSC183" s="72"/>
      <c r="NSD183" s="72" t="s">
        <v>84</v>
      </c>
      <c r="NSE183" s="72"/>
      <c r="NSF183" s="72"/>
      <c r="NSG183" s="72"/>
      <c r="NSH183" s="72" t="s">
        <v>84</v>
      </c>
      <c r="NSI183" s="72"/>
      <c r="NSJ183" s="72"/>
      <c r="NSK183" s="72"/>
      <c r="NSL183" s="72" t="s">
        <v>84</v>
      </c>
      <c r="NSM183" s="72"/>
      <c r="NSN183" s="72"/>
      <c r="NSO183" s="72"/>
      <c r="NSP183" s="72" t="s">
        <v>84</v>
      </c>
      <c r="NSQ183" s="72"/>
      <c r="NSR183" s="72"/>
      <c r="NSS183" s="72"/>
      <c r="NST183" s="72" t="s">
        <v>84</v>
      </c>
      <c r="NSU183" s="72"/>
      <c r="NSV183" s="72"/>
      <c r="NSW183" s="72"/>
      <c r="NSX183" s="72" t="s">
        <v>84</v>
      </c>
      <c r="NSY183" s="72"/>
      <c r="NSZ183" s="72"/>
      <c r="NTA183" s="72"/>
      <c r="NTB183" s="72" t="s">
        <v>84</v>
      </c>
      <c r="NTC183" s="72"/>
      <c r="NTD183" s="72"/>
      <c r="NTE183" s="72"/>
      <c r="NTF183" s="72" t="s">
        <v>84</v>
      </c>
      <c r="NTG183" s="72"/>
      <c r="NTH183" s="72"/>
      <c r="NTI183" s="72"/>
      <c r="NTJ183" s="72" t="s">
        <v>84</v>
      </c>
      <c r="NTK183" s="72"/>
      <c r="NTL183" s="72"/>
      <c r="NTM183" s="72"/>
      <c r="NTN183" s="72" t="s">
        <v>84</v>
      </c>
      <c r="NTO183" s="72"/>
      <c r="NTP183" s="72"/>
      <c r="NTQ183" s="72"/>
      <c r="NTR183" s="72" t="s">
        <v>84</v>
      </c>
      <c r="NTS183" s="72"/>
      <c r="NTT183" s="72"/>
      <c r="NTU183" s="72"/>
      <c r="NTV183" s="72" t="s">
        <v>84</v>
      </c>
      <c r="NTW183" s="72"/>
      <c r="NTX183" s="72"/>
      <c r="NTY183" s="72"/>
      <c r="NTZ183" s="72" t="s">
        <v>84</v>
      </c>
      <c r="NUA183" s="72"/>
      <c r="NUB183" s="72"/>
      <c r="NUC183" s="72"/>
      <c r="NUD183" s="72" t="s">
        <v>84</v>
      </c>
      <c r="NUE183" s="72"/>
      <c r="NUF183" s="72"/>
      <c r="NUG183" s="72"/>
      <c r="NUH183" s="72" t="s">
        <v>84</v>
      </c>
      <c r="NUI183" s="72"/>
      <c r="NUJ183" s="72"/>
      <c r="NUK183" s="72"/>
      <c r="NUL183" s="72" t="s">
        <v>84</v>
      </c>
      <c r="NUM183" s="72"/>
      <c r="NUN183" s="72"/>
      <c r="NUO183" s="72"/>
      <c r="NUP183" s="72" t="s">
        <v>84</v>
      </c>
      <c r="NUQ183" s="72"/>
      <c r="NUR183" s="72"/>
      <c r="NUS183" s="72"/>
      <c r="NUT183" s="72" t="s">
        <v>84</v>
      </c>
      <c r="NUU183" s="72"/>
      <c r="NUV183" s="72"/>
      <c r="NUW183" s="72"/>
      <c r="NUX183" s="72" t="s">
        <v>84</v>
      </c>
      <c r="NUY183" s="72"/>
      <c r="NUZ183" s="72"/>
      <c r="NVA183" s="72"/>
      <c r="NVB183" s="72" t="s">
        <v>84</v>
      </c>
      <c r="NVC183" s="72"/>
      <c r="NVD183" s="72"/>
      <c r="NVE183" s="72"/>
      <c r="NVF183" s="72" t="s">
        <v>84</v>
      </c>
      <c r="NVG183" s="72"/>
      <c r="NVH183" s="72"/>
      <c r="NVI183" s="72"/>
      <c r="NVJ183" s="72" t="s">
        <v>84</v>
      </c>
      <c r="NVK183" s="72"/>
      <c r="NVL183" s="72"/>
      <c r="NVM183" s="72"/>
      <c r="NVN183" s="72" t="s">
        <v>84</v>
      </c>
      <c r="NVO183" s="72"/>
      <c r="NVP183" s="72"/>
      <c r="NVQ183" s="72"/>
      <c r="NVR183" s="72" t="s">
        <v>84</v>
      </c>
      <c r="NVS183" s="72"/>
      <c r="NVT183" s="72"/>
      <c r="NVU183" s="72"/>
      <c r="NVV183" s="72" t="s">
        <v>84</v>
      </c>
      <c r="NVW183" s="72"/>
      <c r="NVX183" s="72"/>
      <c r="NVY183" s="72"/>
      <c r="NVZ183" s="72" t="s">
        <v>84</v>
      </c>
      <c r="NWA183" s="72"/>
      <c r="NWB183" s="72"/>
      <c r="NWC183" s="72"/>
      <c r="NWD183" s="72" t="s">
        <v>84</v>
      </c>
      <c r="NWE183" s="72"/>
      <c r="NWF183" s="72"/>
      <c r="NWG183" s="72"/>
      <c r="NWH183" s="72" t="s">
        <v>84</v>
      </c>
      <c r="NWI183" s="72"/>
      <c r="NWJ183" s="72"/>
      <c r="NWK183" s="72"/>
      <c r="NWL183" s="72" t="s">
        <v>84</v>
      </c>
      <c r="NWM183" s="72"/>
      <c r="NWN183" s="72"/>
      <c r="NWO183" s="72"/>
      <c r="NWP183" s="72" t="s">
        <v>84</v>
      </c>
      <c r="NWQ183" s="72"/>
      <c r="NWR183" s="72"/>
      <c r="NWS183" s="72"/>
      <c r="NWT183" s="72" t="s">
        <v>84</v>
      </c>
      <c r="NWU183" s="72"/>
      <c r="NWV183" s="72"/>
      <c r="NWW183" s="72"/>
      <c r="NWX183" s="72" t="s">
        <v>84</v>
      </c>
      <c r="NWY183" s="72"/>
      <c r="NWZ183" s="72"/>
      <c r="NXA183" s="72"/>
      <c r="NXB183" s="72" t="s">
        <v>84</v>
      </c>
      <c r="NXC183" s="72"/>
      <c r="NXD183" s="72"/>
      <c r="NXE183" s="72"/>
      <c r="NXF183" s="72" t="s">
        <v>84</v>
      </c>
      <c r="NXG183" s="72"/>
      <c r="NXH183" s="72"/>
      <c r="NXI183" s="72"/>
      <c r="NXJ183" s="72" t="s">
        <v>84</v>
      </c>
      <c r="NXK183" s="72"/>
      <c r="NXL183" s="72"/>
      <c r="NXM183" s="72"/>
      <c r="NXN183" s="72" t="s">
        <v>84</v>
      </c>
      <c r="NXO183" s="72"/>
      <c r="NXP183" s="72"/>
      <c r="NXQ183" s="72"/>
      <c r="NXR183" s="72" t="s">
        <v>84</v>
      </c>
      <c r="NXS183" s="72"/>
      <c r="NXT183" s="72"/>
      <c r="NXU183" s="72"/>
      <c r="NXV183" s="72" t="s">
        <v>84</v>
      </c>
      <c r="NXW183" s="72"/>
      <c r="NXX183" s="72"/>
      <c r="NXY183" s="72"/>
      <c r="NXZ183" s="72" t="s">
        <v>84</v>
      </c>
      <c r="NYA183" s="72"/>
      <c r="NYB183" s="72"/>
      <c r="NYC183" s="72"/>
      <c r="NYD183" s="72" t="s">
        <v>84</v>
      </c>
      <c r="NYE183" s="72"/>
      <c r="NYF183" s="72"/>
      <c r="NYG183" s="72"/>
      <c r="NYH183" s="72" t="s">
        <v>84</v>
      </c>
      <c r="NYI183" s="72"/>
      <c r="NYJ183" s="72"/>
      <c r="NYK183" s="72"/>
      <c r="NYL183" s="72" t="s">
        <v>84</v>
      </c>
      <c r="NYM183" s="72"/>
      <c r="NYN183" s="72"/>
      <c r="NYO183" s="72"/>
      <c r="NYP183" s="72" t="s">
        <v>84</v>
      </c>
      <c r="NYQ183" s="72"/>
      <c r="NYR183" s="72"/>
      <c r="NYS183" s="72"/>
      <c r="NYT183" s="72" t="s">
        <v>84</v>
      </c>
      <c r="NYU183" s="72"/>
      <c r="NYV183" s="72"/>
      <c r="NYW183" s="72"/>
      <c r="NYX183" s="72" t="s">
        <v>84</v>
      </c>
      <c r="NYY183" s="72"/>
      <c r="NYZ183" s="72"/>
      <c r="NZA183" s="72"/>
      <c r="NZB183" s="72" t="s">
        <v>84</v>
      </c>
      <c r="NZC183" s="72"/>
      <c r="NZD183" s="72"/>
      <c r="NZE183" s="72"/>
      <c r="NZF183" s="72" t="s">
        <v>84</v>
      </c>
      <c r="NZG183" s="72"/>
      <c r="NZH183" s="72"/>
      <c r="NZI183" s="72"/>
      <c r="NZJ183" s="72" t="s">
        <v>84</v>
      </c>
      <c r="NZK183" s="72"/>
      <c r="NZL183" s="72"/>
      <c r="NZM183" s="72"/>
      <c r="NZN183" s="72" t="s">
        <v>84</v>
      </c>
      <c r="NZO183" s="72"/>
      <c r="NZP183" s="72"/>
      <c r="NZQ183" s="72"/>
      <c r="NZR183" s="72" t="s">
        <v>84</v>
      </c>
      <c r="NZS183" s="72"/>
      <c r="NZT183" s="72"/>
      <c r="NZU183" s="72"/>
      <c r="NZV183" s="72" t="s">
        <v>84</v>
      </c>
      <c r="NZW183" s="72"/>
      <c r="NZX183" s="72"/>
      <c r="NZY183" s="72"/>
      <c r="NZZ183" s="72" t="s">
        <v>84</v>
      </c>
      <c r="OAA183" s="72"/>
      <c r="OAB183" s="72"/>
      <c r="OAC183" s="72"/>
      <c r="OAD183" s="72" t="s">
        <v>84</v>
      </c>
      <c r="OAE183" s="72"/>
      <c r="OAF183" s="72"/>
      <c r="OAG183" s="72"/>
      <c r="OAH183" s="72" t="s">
        <v>84</v>
      </c>
      <c r="OAI183" s="72"/>
      <c r="OAJ183" s="72"/>
      <c r="OAK183" s="72"/>
      <c r="OAL183" s="72" t="s">
        <v>84</v>
      </c>
      <c r="OAM183" s="72"/>
      <c r="OAN183" s="72"/>
      <c r="OAO183" s="72"/>
      <c r="OAP183" s="72" t="s">
        <v>84</v>
      </c>
      <c r="OAQ183" s="72"/>
      <c r="OAR183" s="72"/>
      <c r="OAS183" s="72"/>
      <c r="OAT183" s="72" t="s">
        <v>84</v>
      </c>
      <c r="OAU183" s="72"/>
      <c r="OAV183" s="72"/>
      <c r="OAW183" s="72"/>
      <c r="OAX183" s="72" t="s">
        <v>84</v>
      </c>
      <c r="OAY183" s="72"/>
      <c r="OAZ183" s="72"/>
      <c r="OBA183" s="72"/>
      <c r="OBB183" s="72" t="s">
        <v>84</v>
      </c>
      <c r="OBC183" s="72"/>
      <c r="OBD183" s="72"/>
      <c r="OBE183" s="72"/>
      <c r="OBF183" s="72" t="s">
        <v>84</v>
      </c>
      <c r="OBG183" s="72"/>
      <c r="OBH183" s="72"/>
      <c r="OBI183" s="72"/>
      <c r="OBJ183" s="72" t="s">
        <v>84</v>
      </c>
      <c r="OBK183" s="72"/>
      <c r="OBL183" s="72"/>
      <c r="OBM183" s="72"/>
      <c r="OBN183" s="72" t="s">
        <v>84</v>
      </c>
      <c r="OBO183" s="72"/>
      <c r="OBP183" s="72"/>
      <c r="OBQ183" s="72"/>
      <c r="OBR183" s="72" t="s">
        <v>84</v>
      </c>
      <c r="OBS183" s="72"/>
      <c r="OBT183" s="72"/>
      <c r="OBU183" s="72"/>
      <c r="OBV183" s="72" t="s">
        <v>84</v>
      </c>
      <c r="OBW183" s="72"/>
      <c r="OBX183" s="72"/>
      <c r="OBY183" s="72"/>
      <c r="OBZ183" s="72" t="s">
        <v>84</v>
      </c>
      <c r="OCA183" s="72"/>
      <c r="OCB183" s="72"/>
      <c r="OCC183" s="72"/>
      <c r="OCD183" s="72" t="s">
        <v>84</v>
      </c>
      <c r="OCE183" s="72"/>
      <c r="OCF183" s="72"/>
      <c r="OCG183" s="72"/>
      <c r="OCH183" s="72" t="s">
        <v>84</v>
      </c>
      <c r="OCI183" s="72"/>
      <c r="OCJ183" s="72"/>
      <c r="OCK183" s="72"/>
      <c r="OCL183" s="72" t="s">
        <v>84</v>
      </c>
      <c r="OCM183" s="72"/>
      <c r="OCN183" s="72"/>
      <c r="OCO183" s="72"/>
      <c r="OCP183" s="72" t="s">
        <v>84</v>
      </c>
      <c r="OCQ183" s="72"/>
      <c r="OCR183" s="72"/>
      <c r="OCS183" s="72"/>
      <c r="OCT183" s="72" t="s">
        <v>84</v>
      </c>
      <c r="OCU183" s="72"/>
      <c r="OCV183" s="72"/>
      <c r="OCW183" s="72"/>
      <c r="OCX183" s="72" t="s">
        <v>84</v>
      </c>
      <c r="OCY183" s="72"/>
      <c r="OCZ183" s="72"/>
      <c r="ODA183" s="72"/>
      <c r="ODB183" s="72" t="s">
        <v>84</v>
      </c>
      <c r="ODC183" s="72"/>
      <c r="ODD183" s="72"/>
      <c r="ODE183" s="72"/>
      <c r="ODF183" s="72" t="s">
        <v>84</v>
      </c>
      <c r="ODG183" s="72"/>
      <c r="ODH183" s="72"/>
      <c r="ODI183" s="72"/>
      <c r="ODJ183" s="72" t="s">
        <v>84</v>
      </c>
      <c r="ODK183" s="72"/>
      <c r="ODL183" s="72"/>
      <c r="ODM183" s="72"/>
      <c r="ODN183" s="72" t="s">
        <v>84</v>
      </c>
      <c r="ODO183" s="72"/>
      <c r="ODP183" s="72"/>
      <c r="ODQ183" s="72"/>
      <c r="ODR183" s="72" t="s">
        <v>84</v>
      </c>
      <c r="ODS183" s="72"/>
      <c r="ODT183" s="72"/>
      <c r="ODU183" s="72"/>
      <c r="ODV183" s="72" t="s">
        <v>84</v>
      </c>
      <c r="ODW183" s="72"/>
      <c r="ODX183" s="72"/>
      <c r="ODY183" s="72"/>
      <c r="ODZ183" s="72" t="s">
        <v>84</v>
      </c>
      <c r="OEA183" s="72"/>
      <c r="OEB183" s="72"/>
      <c r="OEC183" s="72"/>
      <c r="OED183" s="72" t="s">
        <v>84</v>
      </c>
      <c r="OEE183" s="72"/>
      <c r="OEF183" s="72"/>
      <c r="OEG183" s="72"/>
      <c r="OEH183" s="72" t="s">
        <v>84</v>
      </c>
      <c r="OEI183" s="72"/>
      <c r="OEJ183" s="72"/>
      <c r="OEK183" s="72"/>
      <c r="OEL183" s="72" t="s">
        <v>84</v>
      </c>
      <c r="OEM183" s="72"/>
      <c r="OEN183" s="72"/>
      <c r="OEO183" s="72"/>
      <c r="OEP183" s="72" t="s">
        <v>84</v>
      </c>
      <c r="OEQ183" s="72"/>
      <c r="OER183" s="72"/>
      <c r="OES183" s="72"/>
      <c r="OET183" s="72" t="s">
        <v>84</v>
      </c>
      <c r="OEU183" s="72"/>
      <c r="OEV183" s="72"/>
      <c r="OEW183" s="72"/>
      <c r="OEX183" s="72" t="s">
        <v>84</v>
      </c>
      <c r="OEY183" s="72"/>
      <c r="OEZ183" s="72"/>
      <c r="OFA183" s="72"/>
      <c r="OFB183" s="72" t="s">
        <v>84</v>
      </c>
      <c r="OFC183" s="72"/>
      <c r="OFD183" s="72"/>
      <c r="OFE183" s="72"/>
      <c r="OFF183" s="72" t="s">
        <v>84</v>
      </c>
      <c r="OFG183" s="72"/>
      <c r="OFH183" s="72"/>
      <c r="OFI183" s="72"/>
      <c r="OFJ183" s="72" t="s">
        <v>84</v>
      </c>
      <c r="OFK183" s="72"/>
      <c r="OFL183" s="72"/>
      <c r="OFM183" s="72"/>
      <c r="OFN183" s="72" t="s">
        <v>84</v>
      </c>
      <c r="OFO183" s="72"/>
      <c r="OFP183" s="72"/>
      <c r="OFQ183" s="72"/>
      <c r="OFR183" s="72" t="s">
        <v>84</v>
      </c>
      <c r="OFS183" s="72"/>
      <c r="OFT183" s="72"/>
      <c r="OFU183" s="72"/>
      <c r="OFV183" s="72" t="s">
        <v>84</v>
      </c>
      <c r="OFW183" s="72"/>
      <c r="OFX183" s="72"/>
      <c r="OFY183" s="72"/>
      <c r="OFZ183" s="72" t="s">
        <v>84</v>
      </c>
      <c r="OGA183" s="72"/>
      <c r="OGB183" s="72"/>
      <c r="OGC183" s="72"/>
      <c r="OGD183" s="72" t="s">
        <v>84</v>
      </c>
      <c r="OGE183" s="72"/>
      <c r="OGF183" s="72"/>
      <c r="OGG183" s="72"/>
      <c r="OGH183" s="72" t="s">
        <v>84</v>
      </c>
      <c r="OGI183" s="72"/>
      <c r="OGJ183" s="72"/>
      <c r="OGK183" s="72"/>
      <c r="OGL183" s="72" t="s">
        <v>84</v>
      </c>
      <c r="OGM183" s="72"/>
      <c r="OGN183" s="72"/>
      <c r="OGO183" s="72"/>
      <c r="OGP183" s="72" t="s">
        <v>84</v>
      </c>
      <c r="OGQ183" s="72"/>
      <c r="OGR183" s="72"/>
      <c r="OGS183" s="72"/>
      <c r="OGT183" s="72" t="s">
        <v>84</v>
      </c>
      <c r="OGU183" s="72"/>
      <c r="OGV183" s="72"/>
      <c r="OGW183" s="72"/>
      <c r="OGX183" s="72" t="s">
        <v>84</v>
      </c>
      <c r="OGY183" s="72"/>
      <c r="OGZ183" s="72"/>
      <c r="OHA183" s="72"/>
      <c r="OHB183" s="72" t="s">
        <v>84</v>
      </c>
      <c r="OHC183" s="72"/>
      <c r="OHD183" s="72"/>
      <c r="OHE183" s="72"/>
      <c r="OHF183" s="72" t="s">
        <v>84</v>
      </c>
      <c r="OHG183" s="72"/>
      <c r="OHH183" s="72"/>
      <c r="OHI183" s="72"/>
      <c r="OHJ183" s="72" t="s">
        <v>84</v>
      </c>
      <c r="OHK183" s="72"/>
      <c r="OHL183" s="72"/>
      <c r="OHM183" s="72"/>
      <c r="OHN183" s="72" t="s">
        <v>84</v>
      </c>
      <c r="OHO183" s="72"/>
      <c r="OHP183" s="72"/>
      <c r="OHQ183" s="72"/>
      <c r="OHR183" s="72" t="s">
        <v>84</v>
      </c>
      <c r="OHS183" s="72"/>
      <c r="OHT183" s="72"/>
      <c r="OHU183" s="72"/>
      <c r="OHV183" s="72" t="s">
        <v>84</v>
      </c>
      <c r="OHW183" s="72"/>
      <c r="OHX183" s="72"/>
      <c r="OHY183" s="72"/>
      <c r="OHZ183" s="72" t="s">
        <v>84</v>
      </c>
      <c r="OIA183" s="72"/>
      <c r="OIB183" s="72"/>
      <c r="OIC183" s="72"/>
      <c r="OID183" s="72" t="s">
        <v>84</v>
      </c>
      <c r="OIE183" s="72"/>
      <c r="OIF183" s="72"/>
      <c r="OIG183" s="72"/>
      <c r="OIH183" s="72" t="s">
        <v>84</v>
      </c>
      <c r="OII183" s="72"/>
      <c r="OIJ183" s="72"/>
      <c r="OIK183" s="72"/>
      <c r="OIL183" s="72" t="s">
        <v>84</v>
      </c>
      <c r="OIM183" s="72"/>
      <c r="OIN183" s="72"/>
      <c r="OIO183" s="72"/>
      <c r="OIP183" s="72" t="s">
        <v>84</v>
      </c>
      <c r="OIQ183" s="72"/>
      <c r="OIR183" s="72"/>
      <c r="OIS183" s="72"/>
      <c r="OIT183" s="72" t="s">
        <v>84</v>
      </c>
      <c r="OIU183" s="72"/>
      <c r="OIV183" s="72"/>
      <c r="OIW183" s="72"/>
      <c r="OIX183" s="72" t="s">
        <v>84</v>
      </c>
      <c r="OIY183" s="72"/>
      <c r="OIZ183" s="72"/>
      <c r="OJA183" s="72"/>
      <c r="OJB183" s="72" t="s">
        <v>84</v>
      </c>
      <c r="OJC183" s="72"/>
      <c r="OJD183" s="72"/>
      <c r="OJE183" s="72"/>
      <c r="OJF183" s="72" t="s">
        <v>84</v>
      </c>
      <c r="OJG183" s="72"/>
      <c r="OJH183" s="72"/>
      <c r="OJI183" s="72"/>
      <c r="OJJ183" s="72" t="s">
        <v>84</v>
      </c>
      <c r="OJK183" s="72"/>
      <c r="OJL183" s="72"/>
      <c r="OJM183" s="72"/>
      <c r="OJN183" s="72" t="s">
        <v>84</v>
      </c>
      <c r="OJO183" s="72"/>
      <c r="OJP183" s="72"/>
      <c r="OJQ183" s="72"/>
      <c r="OJR183" s="72" t="s">
        <v>84</v>
      </c>
      <c r="OJS183" s="72"/>
      <c r="OJT183" s="72"/>
      <c r="OJU183" s="72"/>
      <c r="OJV183" s="72" t="s">
        <v>84</v>
      </c>
      <c r="OJW183" s="72"/>
      <c r="OJX183" s="72"/>
      <c r="OJY183" s="72"/>
      <c r="OJZ183" s="72" t="s">
        <v>84</v>
      </c>
      <c r="OKA183" s="72"/>
      <c r="OKB183" s="72"/>
      <c r="OKC183" s="72"/>
      <c r="OKD183" s="72" t="s">
        <v>84</v>
      </c>
      <c r="OKE183" s="72"/>
      <c r="OKF183" s="72"/>
      <c r="OKG183" s="72"/>
      <c r="OKH183" s="72" t="s">
        <v>84</v>
      </c>
      <c r="OKI183" s="72"/>
      <c r="OKJ183" s="72"/>
      <c r="OKK183" s="72"/>
      <c r="OKL183" s="72" t="s">
        <v>84</v>
      </c>
      <c r="OKM183" s="72"/>
      <c r="OKN183" s="72"/>
      <c r="OKO183" s="72"/>
      <c r="OKP183" s="72" t="s">
        <v>84</v>
      </c>
      <c r="OKQ183" s="72"/>
      <c r="OKR183" s="72"/>
      <c r="OKS183" s="72"/>
      <c r="OKT183" s="72" t="s">
        <v>84</v>
      </c>
      <c r="OKU183" s="72"/>
      <c r="OKV183" s="72"/>
      <c r="OKW183" s="72"/>
      <c r="OKX183" s="72" t="s">
        <v>84</v>
      </c>
      <c r="OKY183" s="72"/>
      <c r="OKZ183" s="72"/>
      <c r="OLA183" s="72"/>
      <c r="OLB183" s="72" t="s">
        <v>84</v>
      </c>
      <c r="OLC183" s="72"/>
      <c r="OLD183" s="72"/>
      <c r="OLE183" s="72"/>
      <c r="OLF183" s="72" t="s">
        <v>84</v>
      </c>
      <c r="OLG183" s="72"/>
      <c r="OLH183" s="72"/>
      <c r="OLI183" s="72"/>
      <c r="OLJ183" s="72" t="s">
        <v>84</v>
      </c>
      <c r="OLK183" s="72"/>
      <c r="OLL183" s="72"/>
      <c r="OLM183" s="72"/>
      <c r="OLN183" s="72" t="s">
        <v>84</v>
      </c>
      <c r="OLO183" s="72"/>
      <c r="OLP183" s="72"/>
      <c r="OLQ183" s="72"/>
      <c r="OLR183" s="72" t="s">
        <v>84</v>
      </c>
      <c r="OLS183" s="72"/>
      <c r="OLT183" s="72"/>
      <c r="OLU183" s="72"/>
      <c r="OLV183" s="72" t="s">
        <v>84</v>
      </c>
      <c r="OLW183" s="72"/>
      <c r="OLX183" s="72"/>
      <c r="OLY183" s="72"/>
      <c r="OLZ183" s="72" t="s">
        <v>84</v>
      </c>
      <c r="OMA183" s="72"/>
      <c r="OMB183" s="72"/>
      <c r="OMC183" s="72"/>
      <c r="OMD183" s="72" t="s">
        <v>84</v>
      </c>
      <c r="OME183" s="72"/>
      <c r="OMF183" s="72"/>
      <c r="OMG183" s="72"/>
      <c r="OMH183" s="72" t="s">
        <v>84</v>
      </c>
      <c r="OMI183" s="72"/>
      <c r="OMJ183" s="72"/>
      <c r="OMK183" s="72"/>
      <c r="OML183" s="72" t="s">
        <v>84</v>
      </c>
      <c r="OMM183" s="72"/>
      <c r="OMN183" s="72"/>
      <c r="OMO183" s="72"/>
      <c r="OMP183" s="72" t="s">
        <v>84</v>
      </c>
      <c r="OMQ183" s="72"/>
      <c r="OMR183" s="72"/>
      <c r="OMS183" s="72"/>
      <c r="OMT183" s="72" t="s">
        <v>84</v>
      </c>
      <c r="OMU183" s="72"/>
      <c r="OMV183" s="72"/>
      <c r="OMW183" s="72"/>
      <c r="OMX183" s="72" t="s">
        <v>84</v>
      </c>
      <c r="OMY183" s="72"/>
      <c r="OMZ183" s="72"/>
      <c r="ONA183" s="72"/>
      <c r="ONB183" s="72" t="s">
        <v>84</v>
      </c>
      <c r="ONC183" s="72"/>
      <c r="OND183" s="72"/>
      <c r="ONE183" s="72"/>
      <c r="ONF183" s="72" t="s">
        <v>84</v>
      </c>
      <c r="ONG183" s="72"/>
      <c r="ONH183" s="72"/>
      <c r="ONI183" s="72"/>
      <c r="ONJ183" s="72" t="s">
        <v>84</v>
      </c>
      <c r="ONK183" s="72"/>
      <c r="ONL183" s="72"/>
      <c r="ONM183" s="72"/>
      <c r="ONN183" s="72" t="s">
        <v>84</v>
      </c>
      <c r="ONO183" s="72"/>
      <c r="ONP183" s="72"/>
      <c r="ONQ183" s="72"/>
      <c r="ONR183" s="72" t="s">
        <v>84</v>
      </c>
      <c r="ONS183" s="72"/>
      <c r="ONT183" s="72"/>
      <c r="ONU183" s="72"/>
      <c r="ONV183" s="72" t="s">
        <v>84</v>
      </c>
      <c r="ONW183" s="72"/>
      <c r="ONX183" s="72"/>
      <c r="ONY183" s="72"/>
      <c r="ONZ183" s="72" t="s">
        <v>84</v>
      </c>
      <c r="OOA183" s="72"/>
      <c r="OOB183" s="72"/>
      <c r="OOC183" s="72"/>
      <c r="OOD183" s="72" t="s">
        <v>84</v>
      </c>
      <c r="OOE183" s="72"/>
      <c r="OOF183" s="72"/>
      <c r="OOG183" s="72"/>
      <c r="OOH183" s="72" t="s">
        <v>84</v>
      </c>
      <c r="OOI183" s="72"/>
      <c r="OOJ183" s="72"/>
      <c r="OOK183" s="72"/>
      <c r="OOL183" s="72" t="s">
        <v>84</v>
      </c>
      <c r="OOM183" s="72"/>
      <c r="OON183" s="72"/>
      <c r="OOO183" s="72"/>
      <c r="OOP183" s="72" t="s">
        <v>84</v>
      </c>
      <c r="OOQ183" s="72"/>
      <c r="OOR183" s="72"/>
      <c r="OOS183" s="72"/>
      <c r="OOT183" s="72" t="s">
        <v>84</v>
      </c>
      <c r="OOU183" s="72"/>
      <c r="OOV183" s="72"/>
      <c r="OOW183" s="72"/>
      <c r="OOX183" s="72" t="s">
        <v>84</v>
      </c>
      <c r="OOY183" s="72"/>
      <c r="OOZ183" s="72"/>
      <c r="OPA183" s="72"/>
      <c r="OPB183" s="72" t="s">
        <v>84</v>
      </c>
      <c r="OPC183" s="72"/>
      <c r="OPD183" s="72"/>
      <c r="OPE183" s="72"/>
      <c r="OPF183" s="72" t="s">
        <v>84</v>
      </c>
      <c r="OPG183" s="72"/>
      <c r="OPH183" s="72"/>
      <c r="OPI183" s="72"/>
      <c r="OPJ183" s="72" t="s">
        <v>84</v>
      </c>
      <c r="OPK183" s="72"/>
      <c r="OPL183" s="72"/>
      <c r="OPM183" s="72"/>
      <c r="OPN183" s="72" t="s">
        <v>84</v>
      </c>
      <c r="OPO183" s="72"/>
      <c r="OPP183" s="72"/>
      <c r="OPQ183" s="72"/>
      <c r="OPR183" s="72" t="s">
        <v>84</v>
      </c>
      <c r="OPS183" s="72"/>
      <c r="OPT183" s="72"/>
      <c r="OPU183" s="72"/>
      <c r="OPV183" s="72" t="s">
        <v>84</v>
      </c>
      <c r="OPW183" s="72"/>
      <c r="OPX183" s="72"/>
      <c r="OPY183" s="72"/>
      <c r="OPZ183" s="72" t="s">
        <v>84</v>
      </c>
      <c r="OQA183" s="72"/>
      <c r="OQB183" s="72"/>
      <c r="OQC183" s="72"/>
      <c r="OQD183" s="72" t="s">
        <v>84</v>
      </c>
      <c r="OQE183" s="72"/>
      <c r="OQF183" s="72"/>
      <c r="OQG183" s="72"/>
      <c r="OQH183" s="72" t="s">
        <v>84</v>
      </c>
      <c r="OQI183" s="72"/>
      <c r="OQJ183" s="72"/>
      <c r="OQK183" s="72"/>
      <c r="OQL183" s="72" t="s">
        <v>84</v>
      </c>
      <c r="OQM183" s="72"/>
      <c r="OQN183" s="72"/>
      <c r="OQO183" s="72"/>
      <c r="OQP183" s="72" t="s">
        <v>84</v>
      </c>
      <c r="OQQ183" s="72"/>
      <c r="OQR183" s="72"/>
      <c r="OQS183" s="72"/>
      <c r="OQT183" s="72" t="s">
        <v>84</v>
      </c>
      <c r="OQU183" s="72"/>
      <c r="OQV183" s="72"/>
      <c r="OQW183" s="72"/>
      <c r="OQX183" s="72" t="s">
        <v>84</v>
      </c>
      <c r="OQY183" s="72"/>
      <c r="OQZ183" s="72"/>
      <c r="ORA183" s="72"/>
      <c r="ORB183" s="72" t="s">
        <v>84</v>
      </c>
      <c r="ORC183" s="72"/>
      <c r="ORD183" s="72"/>
      <c r="ORE183" s="72"/>
      <c r="ORF183" s="72" t="s">
        <v>84</v>
      </c>
      <c r="ORG183" s="72"/>
      <c r="ORH183" s="72"/>
      <c r="ORI183" s="72"/>
      <c r="ORJ183" s="72" t="s">
        <v>84</v>
      </c>
      <c r="ORK183" s="72"/>
      <c r="ORL183" s="72"/>
      <c r="ORM183" s="72"/>
      <c r="ORN183" s="72" t="s">
        <v>84</v>
      </c>
      <c r="ORO183" s="72"/>
      <c r="ORP183" s="72"/>
      <c r="ORQ183" s="72"/>
      <c r="ORR183" s="72" t="s">
        <v>84</v>
      </c>
      <c r="ORS183" s="72"/>
      <c r="ORT183" s="72"/>
      <c r="ORU183" s="72"/>
      <c r="ORV183" s="72" t="s">
        <v>84</v>
      </c>
      <c r="ORW183" s="72"/>
      <c r="ORX183" s="72"/>
      <c r="ORY183" s="72"/>
      <c r="ORZ183" s="72" t="s">
        <v>84</v>
      </c>
      <c r="OSA183" s="72"/>
      <c r="OSB183" s="72"/>
      <c r="OSC183" s="72"/>
      <c r="OSD183" s="72" t="s">
        <v>84</v>
      </c>
      <c r="OSE183" s="72"/>
      <c r="OSF183" s="72"/>
      <c r="OSG183" s="72"/>
      <c r="OSH183" s="72" t="s">
        <v>84</v>
      </c>
      <c r="OSI183" s="72"/>
      <c r="OSJ183" s="72"/>
      <c r="OSK183" s="72"/>
      <c r="OSL183" s="72" t="s">
        <v>84</v>
      </c>
      <c r="OSM183" s="72"/>
      <c r="OSN183" s="72"/>
      <c r="OSO183" s="72"/>
      <c r="OSP183" s="72" t="s">
        <v>84</v>
      </c>
      <c r="OSQ183" s="72"/>
      <c r="OSR183" s="72"/>
      <c r="OSS183" s="72"/>
      <c r="OST183" s="72" t="s">
        <v>84</v>
      </c>
      <c r="OSU183" s="72"/>
      <c r="OSV183" s="72"/>
      <c r="OSW183" s="72"/>
      <c r="OSX183" s="72" t="s">
        <v>84</v>
      </c>
      <c r="OSY183" s="72"/>
      <c r="OSZ183" s="72"/>
      <c r="OTA183" s="72"/>
      <c r="OTB183" s="72" t="s">
        <v>84</v>
      </c>
      <c r="OTC183" s="72"/>
      <c r="OTD183" s="72"/>
      <c r="OTE183" s="72"/>
      <c r="OTF183" s="72" t="s">
        <v>84</v>
      </c>
      <c r="OTG183" s="72"/>
      <c r="OTH183" s="72"/>
      <c r="OTI183" s="72"/>
      <c r="OTJ183" s="72" t="s">
        <v>84</v>
      </c>
      <c r="OTK183" s="72"/>
      <c r="OTL183" s="72"/>
      <c r="OTM183" s="72"/>
      <c r="OTN183" s="72" t="s">
        <v>84</v>
      </c>
      <c r="OTO183" s="72"/>
      <c r="OTP183" s="72"/>
      <c r="OTQ183" s="72"/>
      <c r="OTR183" s="72" t="s">
        <v>84</v>
      </c>
      <c r="OTS183" s="72"/>
      <c r="OTT183" s="72"/>
      <c r="OTU183" s="72"/>
      <c r="OTV183" s="72" t="s">
        <v>84</v>
      </c>
      <c r="OTW183" s="72"/>
      <c r="OTX183" s="72"/>
      <c r="OTY183" s="72"/>
      <c r="OTZ183" s="72" t="s">
        <v>84</v>
      </c>
      <c r="OUA183" s="72"/>
      <c r="OUB183" s="72"/>
      <c r="OUC183" s="72"/>
      <c r="OUD183" s="72" t="s">
        <v>84</v>
      </c>
      <c r="OUE183" s="72"/>
      <c r="OUF183" s="72"/>
      <c r="OUG183" s="72"/>
      <c r="OUH183" s="72" t="s">
        <v>84</v>
      </c>
      <c r="OUI183" s="72"/>
      <c r="OUJ183" s="72"/>
      <c r="OUK183" s="72"/>
      <c r="OUL183" s="72" t="s">
        <v>84</v>
      </c>
      <c r="OUM183" s="72"/>
      <c r="OUN183" s="72"/>
      <c r="OUO183" s="72"/>
      <c r="OUP183" s="72" t="s">
        <v>84</v>
      </c>
      <c r="OUQ183" s="72"/>
      <c r="OUR183" s="72"/>
      <c r="OUS183" s="72"/>
      <c r="OUT183" s="72" t="s">
        <v>84</v>
      </c>
      <c r="OUU183" s="72"/>
      <c r="OUV183" s="72"/>
      <c r="OUW183" s="72"/>
      <c r="OUX183" s="72" t="s">
        <v>84</v>
      </c>
      <c r="OUY183" s="72"/>
      <c r="OUZ183" s="72"/>
      <c r="OVA183" s="72"/>
      <c r="OVB183" s="72" t="s">
        <v>84</v>
      </c>
      <c r="OVC183" s="72"/>
      <c r="OVD183" s="72"/>
      <c r="OVE183" s="72"/>
      <c r="OVF183" s="72" t="s">
        <v>84</v>
      </c>
      <c r="OVG183" s="72"/>
      <c r="OVH183" s="72"/>
      <c r="OVI183" s="72"/>
      <c r="OVJ183" s="72" t="s">
        <v>84</v>
      </c>
      <c r="OVK183" s="72"/>
      <c r="OVL183" s="72"/>
      <c r="OVM183" s="72"/>
      <c r="OVN183" s="72" t="s">
        <v>84</v>
      </c>
      <c r="OVO183" s="72"/>
      <c r="OVP183" s="72"/>
      <c r="OVQ183" s="72"/>
      <c r="OVR183" s="72" t="s">
        <v>84</v>
      </c>
      <c r="OVS183" s="72"/>
      <c r="OVT183" s="72"/>
      <c r="OVU183" s="72"/>
      <c r="OVV183" s="72" t="s">
        <v>84</v>
      </c>
      <c r="OVW183" s="72"/>
      <c r="OVX183" s="72"/>
      <c r="OVY183" s="72"/>
      <c r="OVZ183" s="72" t="s">
        <v>84</v>
      </c>
      <c r="OWA183" s="72"/>
      <c r="OWB183" s="72"/>
      <c r="OWC183" s="72"/>
      <c r="OWD183" s="72" t="s">
        <v>84</v>
      </c>
      <c r="OWE183" s="72"/>
      <c r="OWF183" s="72"/>
      <c r="OWG183" s="72"/>
      <c r="OWH183" s="72" t="s">
        <v>84</v>
      </c>
      <c r="OWI183" s="72"/>
      <c r="OWJ183" s="72"/>
      <c r="OWK183" s="72"/>
      <c r="OWL183" s="72" t="s">
        <v>84</v>
      </c>
      <c r="OWM183" s="72"/>
      <c r="OWN183" s="72"/>
      <c r="OWO183" s="72"/>
      <c r="OWP183" s="72" t="s">
        <v>84</v>
      </c>
      <c r="OWQ183" s="72"/>
      <c r="OWR183" s="72"/>
      <c r="OWS183" s="72"/>
      <c r="OWT183" s="72" t="s">
        <v>84</v>
      </c>
      <c r="OWU183" s="72"/>
      <c r="OWV183" s="72"/>
      <c r="OWW183" s="72"/>
      <c r="OWX183" s="72" t="s">
        <v>84</v>
      </c>
      <c r="OWY183" s="72"/>
      <c r="OWZ183" s="72"/>
      <c r="OXA183" s="72"/>
      <c r="OXB183" s="72" t="s">
        <v>84</v>
      </c>
      <c r="OXC183" s="72"/>
      <c r="OXD183" s="72"/>
      <c r="OXE183" s="72"/>
      <c r="OXF183" s="72" t="s">
        <v>84</v>
      </c>
      <c r="OXG183" s="72"/>
      <c r="OXH183" s="72"/>
      <c r="OXI183" s="72"/>
      <c r="OXJ183" s="72" t="s">
        <v>84</v>
      </c>
      <c r="OXK183" s="72"/>
      <c r="OXL183" s="72"/>
      <c r="OXM183" s="72"/>
      <c r="OXN183" s="72" t="s">
        <v>84</v>
      </c>
      <c r="OXO183" s="72"/>
      <c r="OXP183" s="72"/>
      <c r="OXQ183" s="72"/>
      <c r="OXR183" s="72" t="s">
        <v>84</v>
      </c>
      <c r="OXS183" s="72"/>
      <c r="OXT183" s="72"/>
      <c r="OXU183" s="72"/>
      <c r="OXV183" s="72" t="s">
        <v>84</v>
      </c>
      <c r="OXW183" s="72"/>
      <c r="OXX183" s="72"/>
      <c r="OXY183" s="72"/>
      <c r="OXZ183" s="72" t="s">
        <v>84</v>
      </c>
      <c r="OYA183" s="72"/>
      <c r="OYB183" s="72"/>
      <c r="OYC183" s="72"/>
      <c r="OYD183" s="72" t="s">
        <v>84</v>
      </c>
      <c r="OYE183" s="72"/>
      <c r="OYF183" s="72"/>
      <c r="OYG183" s="72"/>
      <c r="OYH183" s="72" t="s">
        <v>84</v>
      </c>
      <c r="OYI183" s="72"/>
      <c r="OYJ183" s="72"/>
      <c r="OYK183" s="72"/>
      <c r="OYL183" s="72" t="s">
        <v>84</v>
      </c>
      <c r="OYM183" s="72"/>
      <c r="OYN183" s="72"/>
      <c r="OYO183" s="72"/>
      <c r="OYP183" s="72" t="s">
        <v>84</v>
      </c>
      <c r="OYQ183" s="72"/>
      <c r="OYR183" s="72"/>
      <c r="OYS183" s="72"/>
      <c r="OYT183" s="72" t="s">
        <v>84</v>
      </c>
      <c r="OYU183" s="72"/>
      <c r="OYV183" s="72"/>
      <c r="OYW183" s="72"/>
      <c r="OYX183" s="72" t="s">
        <v>84</v>
      </c>
      <c r="OYY183" s="72"/>
      <c r="OYZ183" s="72"/>
      <c r="OZA183" s="72"/>
      <c r="OZB183" s="72" t="s">
        <v>84</v>
      </c>
      <c r="OZC183" s="72"/>
      <c r="OZD183" s="72"/>
      <c r="OZE183" s="72"/>
      <c r="OZF183" s="72" t="s">
        <v>84</v>
      </c>
      <c r="OZG183" s="72"/>
      <c r="OZH183" s="72"/>
      <c r="OZI183" s="72"/>
      <c r="OZJ183" s="72" t="s">
        <v>84</v>
      </c>
      <c r="OZK183" s="72"/>
      <c r="OZL183" s="72"/>
      <c r="OZM183" s="72"/>
      <c r="OZN183" s="72" t="s">
        <v>84</v>
      </c>
      <c r="OZO183" s="72"/>
      <c r="OZP183" s="72"/>
      <c r="OZQ183" s="72"/>
      <c r="OZR183" s="72" t="s">
        <v>84</v>
      </c>
      <c r="OZS183" s="72"/>
      <c r="OZT183" s="72"/>
      <c r="OZU183" s="72"/>
      <c r="OZV183" s="72" t="s">
        <v>84</v>
      </c>
      <c r="OZW183" s="72"/>
      <c r="OZX183" s="72"/>
      <c r="OZY183" s="72"/>
      <c r="OZZ183" s="72" t="s">
        <v>84</v>
      </c>
      <c r="PAA183" s="72"/>
      <c r="PAB183" s="72"/>
      <c r="PAC183" s="72"/>
      <c r="PAD183" s="72" t="s">
        <v>84</v>
      </c>
      <c r="PAE183" s="72"/>
      <c r="PAF183" s="72"/>
      <c r="PAG183" s="72"/>
      <c r="PAH183" s="72" t="s">
        <v>84</v>
      </c>
      <c r="PAI183" s="72"/>
      <c r="PAJ183" s="72"/>
      <c r="PAK183" s="72"/>
      <c r="PAL183" s="72" t="s">
        <v>84</v>
      </c>
      <c r="PAM183" s="72"/>
      <c r="PAN183" s="72"/>
      <c r="PAO183" s="72"/>
      <c r="PAP183" s="72" t="s">
        <v>84</v>
      </c>
      <c r="PAQ183" s="72"/>
      <c r="PAR183" s="72"/>
      <c r="PAS183" s="72"/>
      <c r="PAT183" s="72" t="s">
        <v>84</v>
      </c>
      <c r="PAU183" s="72"/>
      <c r="PAV183" s="72"/>
      <c r="PAW183" s="72"/>
      <c r="PAX183" s="72" t="s">
        <v>84</v>
      </c>
      <c r="PAY183" s="72"/>
      <c r="PAZ183" s="72"/>
      <c r="PBA183" s="72"/>
      <c r="PBB183" s="72" t="s">
        <v>84</v>
      </c>
      <c r="PBC183" s="72"/>
      <c r="PBD183" s="72"/>
      <c r="PBE183" s="72"/>
      <c r="PBF183" s="72" t="s">
        <v>84</v>
      </c>
      <c r="PBG183" s="72"/>
      <c r="PBH183" s="72"/>
      <c r="PBI183" s="72"/>
      <c r="PBJ183" s="72" t="s">
        <v>84</v>
      </c>
      <c r="PBK183" s="72"/>
      <c r="PBL183" s="72"/>
      <c r="PBM183" s="72"/>
      <c r="PBN183" s="72" t="s">
        <v>84</v>
      </c>
      <c r="PBO183" s="72"/>
      <c r="PBP183" s="72"/>
      <c r="PBQ183" s="72"/>
      <c r="PBR183" s="72" t="s">
        <v>84</v>
      </c>
      <c r="PBS183" s="72"/>
      <c r="PBT183" s="72"/>
      <c r="PBU183" s="72"/>
      <c r="PBV183" s="72" t="s">
        <v>84</v>
      </c>
      <c r="PBW183" s="72"/>
      <c r="PBX183" s="72"/>
      <c r="PBY183" s="72"/>
      <c r="PBZ183" s="72" t="s">
        <v>84</v>
      </c>
      <c r="PCA183" s="72"/>
      <c r="PCB183" s="72"/>
      <c r="PCC183" s="72"/>
      <c r="PCD183" s="72" t="s">
        <v>84</v>
      </c>
      <c r="PCE183" s="72"/>
      <c r="PCF183" s="72"/>
      <c r="PCG183" s="72"/>
      <c r="PCH183" s="72" t="s">
        <v>84</v>
      </c>
      <c r="PCI183" s="72"/>
      <c r="PCJ183" s="72"/>
      <c r="PCK183" s="72"/>
      <c r="PCL183" s="72" t="s">
        <v>84</v>
      </c>
      <c r="PCM183" s="72"/>
      <c r="PCN183" s="72"/>
      <c r="PCO183" s="72"/>
      <c r="PCP183" s="72" t="s">
        <v>84</v>
      </c>
      <c r="PCQ183" s="72"/>
      <c r="PCR183" s="72"/>
      <c r="PCS183" s="72"/>
      <c r="PCT183" s="72" t="s">
        <v>84</v>
      </c>
      <c r="PCU183" s="72"/>
      <c r="PCV183" s="72"/>
      <c r="PCW183" s="72"/>
      <c r="PCX183" s="72" t="s">
        <v>84</v>
      </c>
      <c r="PCY183" s="72"/>
      <c r="PCZ183" s="72"/>
      <c r="PDA183" s="72"/>
      <c r="PDB183" s="72" t="s">
        <v>84</v>
      </c>
      <c r="PDC183" s="72"/>
      <c r="PDD183" s="72"/>
      <c r="PDE183" s="72"/>
      <c r="PDF183" s="72" t="s">
        <v>84</v>
      </c>
      <c r="PDG183" s="72"/>
      <c r="PDH183" s="72"/>
      <c r="PDI183" s="72"/>
      <c r="PDJ183" s="72" t="s">
        <v>84</v>
      </c>
      <c r="PDK183" s="72"/>
      <c r="PDL183" s="72"/>
      <c r="PDM183" s="72"/>
      <c r="PDN183" s="72" t="s">
        <v>84</v>
      </c>
      <c r="PDO183" s="72"/>
      <c r="PDP183" s="72"/>
      <c r="PDQ183" s="72"/>
      <c r="PDR183" s="72" t="s">
        <v>84</v>
      </c>
      <c r="PDS183" s="72"/>
      <c r="PDT183" s="72"/>
      <c r="PDU183" s="72"/>
      <c r="PDV183" s="72" t="s">
        <v>84</v>
      </c>
      <c r="PDW183" s="72"/>
      <c r="PDX183" s="72"/>
      <c r="PDY183" s="72"/>
      <c r="PDZ183" s="72" t="s">
        <v>84</v>
      </c>
      <c r="PEA183" s="72"/>
      <c r="PEB183" s="72"/>
      <c r="PEC183" s="72"/>
      <c r="PED183" s="72" t="s">
        <v>84</v>
      </c>
      <c r="PEE183" s="72"/>
      <c r="PEF183" s="72"/>
      <c r="PEG183" s="72"/>
      <c r="PEH183" s="72" t="s">
        <v>84</v>
      </c>
      <c r="PEI183" s="72"/>
      <c r="PEJ183" s="72"/>
      <c r="PEK183" s="72"/>
      <c r="PEL183" s="72" t="s">
        <v>84</v>
      </c>
      <c r="PEM183" s="72"/>
      <c r="PEN183" s="72"/>
      <c r="PEO183" s="72"/>
      <c r="PEP183" s="72" t="s">
        <v>84</v>
      </c>
      <c r="PEQ183" s="72"/>
      <c r="PER183" s="72"/>
      <c r="PES183" s="72"/>
      <c r="PET183" s="72" t="s">
        <v>84</v>
      </c>
      <c r="PEU183" s="72"/>
      <c r="PEV183" s="72"/>
      <c r="PEW183" s="72"/>
      <c r="PEX183" s="72" t="s">
        <v>84</v>
      </c>
      <c r="PEY183" s="72"/>
      <c r="PEZ183" s="72"/>
      <c r="PFA183" s="72"/>
      <c r="PFB183" s="72" t="s">
        <v>84</v>
      </c>
      <c r="PFC183" s="72"/>
      <c r="PFD183" s="72"/>
      <c r="PFE183" s="72"/>
      <c r="PFF183" s="72" t="s">
        <v>84</v>
      </c>
      <c r="PFG183" s="72"/>
      <c r="PFH183" s="72"/>
      <c r="PFI183" s="72"/>
      <c r="PFJ183" s="72" t="s">
        <v>84</v>
      </c>
      <c r="PFK183" s="72"/>
      <c r="PFL183" s="72"/>
      <c r="PFM183" s="72"/>
      <c r="PFN183" s="72" t="s">
        <v>84</v>
      </c>
      <c r="PFO183" s="72"/>
      <c r="PFP183" s="72"/>
      <c r="PFQ183" s="72"/>
      <c r="PFR183" s="72" t="s">
        <v>84</v>
      </c>
      <c r="PFS183" s="72"/>
      <c r="PFT183" s="72"/>
      <c r="PFU183" s="72"/>
      <c r="PFV183" s="72" t="s">
        <v>84</v>
      </c>
      <c r="PFW183" s="72"/>
      <c r="PFX183" s="72"/>
      <c r="PFY183" s="72"/>
      <c r="PFZ183" s="72" t="s">
        <v>84</v>
      </c>
      <c r="PGA183" s="72"/>
      <c r="PGB183" s="72"/>
      <c r="PGC183" s="72"/>
      <c r="PGD183" s="72" t="s">
        <v>84</v>
      </c>
      <c r="PGE183" s="72"/>
      <c r="PGF183" s="72"/>
      <c r="PGG183" s="72"/>
      <c r="PGH183" s="72" t="s">
        <v>84</v>
      </c>
      <c r="PGI183" s="72"/>
      <c r="PGJ183" s="72"/>
      <c r="PGK183" s="72"/>
      <c r="PGL183" s="72" t="s">
        <v>84</v>
      </c>
      <c r="PGM183" s="72"/>
      <c r="PGN183" s="72"/>
      <c r="PGO183" s="72"/>
      <c r="PGP183" s="72" t="s">
        <v>84</v>
      </c>
      <c r="PGQ183" s="72"/>
      <c r="PGR183" s="72"/>
      <c r="PGS183" s="72"/>
      <c r="PGT183" s="72" t="s">
        <v>84</v>
      </c>
      <c r="PGU183" s="72"/>
      <c r="PGV183" s="72"/>
      <c r="PGW183" s="72"/>
      <c r="PGX183" s="72" t="s">
        <v>84</v>
      </c>
      <c r="PGY183" s="72"/>
      <c r="PGZ183" s="72"/>
      <c r="PHA183" s="72"/>
      <c r="PHB183" s="72" t="s">
        <v>84</v>
      </c>
      <c r="PHC183" s="72"/>
      <c r="PHD183" s="72"/>
      <c r="PHE183" s="72"/>
      <c r="PHF183" s="72" t="s">
        <v>84</v>
      </c>
      <c r="PHG183" s="72"/>
      <c r="PHH183" s="72"/>
      <c r="PHI183" s="72"/>
      <c r="PHJ183" s="72" t="s">
        <v>84</v>
      </c>
      <c r="PHK183" s="72"/>
      <c r="PHL183" s="72"/>
      <c r="PHM183" s="72"/>
      <c r="PHN183" s="72" t="s">
        <v>84</v>
      </c>
      <c r="PHO183" s="72"/>
      <c r="PHP183" s="72"/>
      <c r="PHQ183" s="72"/>
      <c r="PHR183" s="72" t="s">
        <v>84</v>
      </c>
      <c r="PHS183" s="72"/>
      <c r="PHT183" s="72"/>
      <c r="PHU183" s="72"/>
      <c r="PHV183" s="72" t="s">
        <v>84</v>
      </c>
      <c r="PHW183" s="72"/>
      <c r="PHX183" s="72"/>
      <c r="PHY183" s="72"/>
      <c r="PHZ183" s="72" t="s">
        <v>84</v>
      </c>
      <c r="PIA183" s="72"/>
      <c r="PIB183" s="72"/>
      <c r="PIC183" s="72"/>
      <c r="PID183" s="72" t="s">
        <v>84</v>
      </c>
      <c r="PIE183" s="72"/>
      <c r="PIF183" s="72"/>
      <c r="PIG183" s="72"/>
      <c r="PIH183" s="72" t="s">
        <v>84</v>
      </c>
      <c r="PII183" s="72"/>
      <c r="PIJ183" s="72"/>
      <c r="PIK183" s="72"/>
      <c r="PIL183" s="72" t="s">
        <v>84</v>
      </c>
      <c r="PIM183" s="72"/>
      <c r="PIN183" s="72"/>
      <c r="PIO183" s="72"/>
      <c r="PIP183" s="72" t="s">
        <v>84</v>
      </c>
      <c r="PIQ183" s="72"/>
      <c r="PIR183" s="72"/>
      <c r="PIS183" s="72"/>
      <c r="PIT183" s="72" t="s">
        <v>84</v>
      </c>
      <c r="PIU183" s="72"/>
      <c r="PIV183" s="72"/>
      <c r="PIW183" s="72"/>
      <c r="PIX183" s="72" t="s">
        <v>84</v>
      </c>
      <c r="PIY183" s="72"/>
      <c r="PIZ183" s="72"/>
      <c r="PJA183" s="72"/>
      <c r="PJB183" s="72" t="s">
        <v>84</v>
      </c>
      <c r="PJC183" s="72"/>
      <c r="PJD183" s="72"/>
      <c r="PJE183" s="72"/>
      <c r="PJF183" s="72" t="s">
        <v>84</v>
      </c>
      <c r="PJG183" s="72"/>
      <c r="PJH183" s="72"/>
      <c r="PJI183" s="72"/>
      <c r="PJJ183" s="72" t="s">
        <v>84</v>
      </c>
      <c r="PJK183" s="72"/>
      <c r="PJL183" s="72"/>
      <c r="PJM183" s="72"/>
      <c r="PJN183" s="72" t="s">
        <v>84</v>
      </c>
      <c r="PJO183" s="72"/>
      <c r="PJP183" s="72"/>
      <c r="PJQ183" s="72"/>
      <c r="PJR183" s="72" t="s">
        <v>84</v>
      </c>
      <c r="PJS183" s="72"/>
      <c r="PJT183" s="72"/>
      <c r="PJU183" s="72"/>
      <c r="PJV183" s="72" t="s">
        <v>84</v>
      </c>
      <c r="PJW183" s="72"/>
      <c r="PJX183" s="72"/>
      <c r="PJY183" s="72"/>
      <c r="PJZ183" s="72" t="s">
        <v>84</v>
      </c>
      <c r="PKA183" s="72"/>
      <c r="PKB183" s="72"/>
      <c r="PKC183" s="72"/>
      <c r="PKD183" s="72" t="s">
        <v>84</v>
      </c>
      <c r="PKE183" s="72"/>
      <c r="PKF183" s="72"/>
      <c r="PKG183" s="72"/>
      <c r="PKH183" s="72" t="s">
        <v>84</v>
      </c>
      <c r="PKI183" s="72"/>
      <c r="PKJ183" s="72"/>
      <c r="PKK183" s="72"/>
      <c r="PKL183" s="72" t="s">
        <v>84</v>
      </c>
      <c r="PKM183" s="72"/>
      <c r="PKN183" s="72"/>
      <c r="PKO183" s="72"/>
      <c r="PKP183" s="72" t="s">
        <v>84</v>
      </c>
      <c r="PKQ183" s="72"/>
      <c r="PKR183" s="72"/>
      <c r="PKS183" s="72"/>
      <c r="PKT183" s="72" t="s">
        <v>84</v>
      </c>
      <c r="PKU183" s="72"/>
      <c r="PKV183" s="72"/>
      <c r="PKW183" s="72"/>
      <c r="PKX183" s="72" t="s">
        <v>84</v>
      </c>
      <c r="PKY183" s="72"/>
      <c r="PKZ183" s="72"/>
      <c r="PLA183" s="72"/>
      <c r="PLB183" s="72" t="s">
        <v>84</v>
      </c>
      <c r="PLC183" s="72"/>
      <c r="PLD183" s="72"/>
      <c r="PLE183" s="72"/>
      <c r="PLF183" s="72" t="s">
        <v>84</v>
      </c>
      <c r="PLG183" s="72"/>
      <c r="PLH183" s="72"/>
      <c r="PLI183" s="72"/>
      <c r="PLJ183" s="72" t="s">
        <v>84</v>
      </c>
      <c r="PLK183" s="72"/>
      <c r="PLL183" s="72"/>
      <c r="PLM183" s="72"/>
      <c r="PLN183" s="72" t="s">
        <v>84</v>
      </c>
      <c r="PLO183" s="72"/>
      <c r="PLP183" s="72"/>
      <c r="PLQ183" s="72"/>
      <c r="PLR183" s="72" t="s">
        <v>84</v>
      </c>
      <c r="PLS183" s="72"/>
      <c r="PLT183" s="72"/>
      <c r="PLU183" s="72"/>
      <c r="PLV183" s="72" t="s">
        <v>84</v>
      </c>
      <c r="PLW183" s="72"/>
      <c r="PLX183" s="72"/>
      <c r="PLY183" s="72"/>
      <c r="PLZ183" s="72" t="s">
        <v>84</v>
      </c>
      <c r="PMA183" s="72"/>
      <c r="PMB183" s="72"/>
      <c r="PMC183" s="72"/>
      <c r="PMD183" s="72" t="s">
        <v>84</v>
      </c>
      <c r="PME183" s="72"/>
      <c r="PMF183" s="72"/>
      <c r="PMG183" s="72"/>
      <c r="PMH183" s="72" t="s">
        <v>84</v>
      </c>
      <c r="PMI183" s="72"/>
      <c r="PMJ183" s="72"/>
      <c r="PMK183" s="72"/>
      <c r="PML183" s="72" t="s">
        <v>84</v>
      </c>
      <c r="PMM183" s="72"/>
      <c r="PMN183" s="72"/>
      <c r="PMO183" s="72"/>
      <c r="PMP183" s="72" t="s">
        <v>84</v>
      </c>
      <c r="PMQ183" s="72"/>
      <c r="PMR183" s="72"/>
      <c r="PMS183" s="72"/>
      <c r="PMT183" s="72" t="s">
        <v>84</v>
      </c>
      <c r="PMU183" s="72"/>
      <c r="PMV183" s="72"/>
      <c r="PMW183" s="72"/>
      <c r="PMX183" s="72" t="s">
        <v>84</v>
      </c>
      <c r="PMY183" s="72"/>
      <c r="PMZ183" s="72"/>
      <c r="PNA183" s="72"/>
      <c r="PNB183" s="72" t="s">
        <v>84</v>
      </c>
      <c r="PNC183" s="72"/>
      <c r="PND183" s="72"/>
      <c r="PNE183" s="72"/>
      <c r="PNF183" s="72" t="s">
        <v>84</v>
      </c>
      <c r="PNG183" s="72"/>
      <c r="PNH183" s="72"/>
      <c r="PNI183" s="72"/>
      <c r="PNJ183" s="72" t="s">
        <v>84</v>
      </c>
      <c r="PNK183" s="72"/>
      <c r="PNL183" s="72"/>
      <c r="PNM183" s="72"/>
      <c r="PNN183" s="72" t="s">
        <v>84</v>
      </c>
      <c r="PNO183" s="72"/>
      <c r="PNP183" s="72"/>
      <c r="PNQ183" s="72"/>
      <c r="PNR183" s="72" t="s">
        <v>84</v>
      </c>
      <c r="PNS183" s="72"/>
      <c r="PNT183" s="72"/>
      <c r="PNU183" s="72"/>
      <c r="PNV183" s="72" t="s">
        <v>84</v>
      </c>
      <c r="PNW183" s="72"/>
      <c r="PNX183" s="72"/>
      <c r="PNY183" s="72"/>
      <c r="PNZ183" s="72" t="s">
        <v>84</v>
      </c>
      <c r="POA183" s="72"/>
      <c r="POB183" s="72"/>
      <c r="POC183" s="72"/>
      <c r="POD183" s="72" t="s">
        <v>84</v>
      </c>
      <c r="POE183" s="72"/>
      <c r="POF183" s="72"/>
      <c r="POG183" s="72"/>
      <c r="POH183" s="72" t="s">
        <v>84</v>
      </c>
      <c r="POI183" s="72"/>
      <c r="POJ183" s="72"/>
      <c r="POK183" s="72"/>
      <c r="POL183" s="72" t="s">
        <v>84</v>
      </c>
      <c r="POM183" s="72"/>
      <c r="PON183" s="72"/>
      <c r="POO183" s="72"/>
      <c r="POP183" s="72" t="s">
        <v>84</v>
      </c>
      <c r="POQ183" s="72"/>
      <c r="POR183" s="72"/>
      <c r="POS183" s="72"/>
      <c r="POT183" s="72" t="s">
        <v>84</v>
      </c>
      <c r="POU183" s="72"/>
      <c r="POV183" s="72"/>
      <c r="POW183" s="72"/>
      <c r="POX183" s="72" t="s">
        <v>84</v>
      </c>
      <c r="POY183" s="72"/>
      <c r="POZ183" s="72"/>
      <c r="PPA183" s="72"/>
      <c r="PPB183" s="72" t="s">
        <v>84</v>
      </c>
      <c r="PPC183" s="72"/>
      <c r="PPD183" s="72"/>
      <c r="PPE183" s="72"/>
      <c r="PPF183" s="72" t="s">
        <v>84</v>
      </c>
      <c r="PPG183" s="72"/>
      <c r="PPH183" s="72"/>
      <c r="PPI183" s="72"/>
      <c r="PPJ183" s="72" t="s">
        <v>84</v>
      </c>
      <c r="PPK183" s="72"/>
      <c r="PPL183" s="72"/>
      <c r="PPM183" s="72"/>
      <c r="PPN183" s="72" t="s">
        <v>84</v>
      </c>
      <c r="PPO183" s="72"/>
      <c r="PPP183" s="72"/>
      <c r="PPQ183" s="72"/>
      <c r="PPR183" s="72" t="s">
        <v>84</v>
      </c>
      <c r="PPS183" s="72"/>
      <c r="PPT183" s="72"/>
      <c r="PPU183" s="72"/>
      <c r="PPV183" s="72" t="s">
        <v>84</v>
      </c>
      <c r="PPW183" s="72"/>
      <c r="PPX183" s="72"/>
      <c r="PPY183" s="72"/>
      <c r="PPZ183" s="72" t="s">
        <v>84</v>
      </c>
      <c r="PQA183" s="72"/>
      <c r="PQB183" s="72"/>
      <c r="PQC183" s="72"/>
      <c r="PQD183" s="72" t="s">
        <v>84</v>
      </c>
      <c r="PQE183" s="72"/>
      <c r="PQF183" s="72"/>
      <c r="PQG183" s="72"/>
      <c r="PQH183" s="72" t="s">
        <v>84</v>
      </c>
      <c r="PQI183" s="72"/>
      <c r="PQJ183" s="72"/>
      <c r="PQK183" s="72"/>
      <c r="PQL183" s="72" t="s">
        <v>84</v>
      </c>
      <c r="PQM183" s="72"/>
      <c r="PQN183" s="72"/>
      <c r="PQO183" s="72"/>
      <c r="PQP183" s="72" t="s">
        <v>84</v>
      </c>
      <c r="PQQ183" s="72"/>
      <c r="PQR183" s="72"/>
      <c r="PQS183" s="72"/>
      <c r="PQT183" s="72" t="s">
        <v>84</v>
      </c>
      <c r="PQU183" s="72"/>
      <c r="PQV183" s="72"/>
      <c r="PQW183" s="72"/>
      <c r="PQX183" s="72" t="s">
        <v>84</v>
      </c>
      <c r="PQY183" s="72"/>
      <c r="PQZ183" s="72"/>
      <c r="PRA183" s="72"/>
      <c r="PRB183" s="72" t="s">
        <v>84</v>
      </c>
      <c r="PRC183" s="72"/>
      <c r="PRD183" s="72"/>
      <c r="PRE183" s="72"/>
      <c r="PRF183" s="72" t="s">
        <v>84</v>
      </c>
      <c r="PRG183" s="72"/>
      <c r="PRH183" s="72"/>
      <c r="PRI183" s="72"/>
      <c r="PRJ183" s="72" t="s">
        <v>84</v>
      </c>
      <c r="PRK183" s="72"/>
      <c r="PRL183" s="72"/>
      <c r="PRM183" s="72"/>
      <c r="PRN183" s="72" t="s">
        <v>84</v>
      </c>
      <c r="PRO183" s="72"/>
      <c r="PRP183" s="72"/>
      <c r="PRQ183" s="72"/>
      <c r="PRR183" s="72" t="s">
        <v>84</v>
      </c>
      <c r="PRS183" s="72"/>
      <c r="PRT183" s="72"/>
      <c r="PRU183" s="72"/>
      <c r="PRV183" s="72" t="s">
        <v>84</v>
      </c>
      <c r="PRW183" s="72"/>
      <c r="PRX183" s="72"/>
      <c r="PRY183" s="72"/>
      <c r="PRZ183" s="72" t="s">
        <v>84</v>
      </c>
      <c r="PSA183" s="72"/>
      <c r="PSB183" s="72"/>
      <c r="PSC183" s="72"/>
      <c r="PSD183" s="72" t="s">
        <v>84</v>
      </c>
      <c r="PSE183" s="72"/>
      <c r="PSF183" s="72"/>
      <c r="PSG183" s="72"/>
      <c r="PSH183" s="72" t="s">
        <v>84</v>
      </c>
      <c r="PSI183" s="72"/>
      <c r="PSJ183" s="72"/>
      <c r="PSK183" s="72"/>
      <c r="PSL183" s="72" t="s">
        <v>84</v>
      </c>
      <c r="PSM183" s="72"/>
      <c r="PSN183" s="72"/>
      <c r="PSO183" s="72"/>
      <c r="PSP183" s="72" t="s">
        <v>84</v>
      </c>
      <c r="PSQ183" s="72"/>
      <c r="PSR183" s="72"/>
      <c r="PSS183" s="72"/>
      <c r="PST183" s="72" t="s">
        <v>84</v>
      </c>
      <c r="PSU183" s="72"/>
      <c r="PSV183" s="72"/>
      <c r="PSW183" s="72"/>
      <c r="PSX183" s="72" t="s">
        <v>84</v>
      </c>
      <c r="PSY183" s="72"/>
      <c r="PSZ183" s="72"/>
      <c r="PTA183" s="72"/>
      <c r="PTB183" s="72" t="s">
        <v>84</v>
      </c>
      <c r="PTC183" s="72"/>
      <c r="PTD183" s="72"/>
      <c r="PTE183" s="72"/>
      <c r="PTF183" s="72" t="s">
        <v>84</v>
      </c>
      <c r="PTG183" s="72"/>
      <c r="PTH183" s="72"/>
      <c r="PTI183" s="72"/>
      <c r="PTJ183" s="72" t="s">
        <v>84</v>
      </c>
      <c r="PTK183" s="72"/>
      <c r="PTL183" s="72"/>
      <c r="PTM183" s="72"/>
      <c r="PTN183" s="72" t="s">
        <v>84</v>
      </c>
      <c r="PTO183" s="72"/>
      <c r="PTP183" s="72"/>
      <c r="PTQ183" s="72"/>
      <c r="PTR183" s="72" t="s">
        <v>84</v>
      </c>
      <c r="PTS183" s="72"/>
      <c r="PTT183" s="72"/>
      <c r="PTU183" s="72"/>
      <c r="PTV183" s="72" t="s">
        <v>84</v>
      </c>
      <c r="PTW183" s="72"/>
      <c r="PTX183" s="72"/>
      <c r="PTY183" s="72"/>
      <c r="PTZ183" s="72" t="s">
        <v>84</v>
      </c>
      <c r="PUA183" s="72"/>
      <c r="PUB183" s="72"/>
      <c r="PUC183" s="72"/>
      <c r="PUD183" s="72" t="s">
        <v>84</v>
      </c>
      <c r="PUE183" s="72"/>
      <c r="PUF183" s="72"/>
      <c r="PUG183" s="72"/>
      <c r="PUH183" s="72" t="s">
        <v>84</v>
      </c>
      <c r="PUI183" s="72"/>
      <c r="PUJ183" s="72"/>
      <c r="PUK183" s="72"/>
      <c r="PUL183" s="72" t="s">
        <v>84</v>
      </c>
      <c r="PUM183" s="72"/>
      <c r="PUN183" s="72"/>
      <c r="PUO183" s="72"/>
      <c r="PUP183" s="72" t="s">
        <v>84</v>
      </c>
      <c r="PUQ183" s="72"/>
      <c r="PUR183" s="72"/>
      <c r="PUS183" s="72"/>
      <c r="PUT183" s="72" t="s">
        <v>84</v>
      </c>
      <c r="PUU183" s="72"/>
      <c r="PUV183" s="72"/>
      <c r="PUW183" s="72"/>
      <c r="PUX183" s="72" t="s">
        <v>84</v>
      </c>
      <c r="PUY183" s="72"/>
      <c r="PUZ183" s="72"/>
      <c r="PVA183" s="72"/>
      <c r="PVB183" s="72" t="s">
        <v>84</v>
      </c>
      <c r="PVC183" s="72"/>
      <c r="PVD183" s="72"/>
      <c r="PVE183" s="72"/>
      <c r="PVF183" s="72" t="s">
        <v>84</v>
      </c>
      <c r="PVG183" s="72"/>
      <c r="PVH183" s="72"/>
      <c r="PVI183" s="72"/>
      <c r="PVJ183" s="72" t="s">
        <v>84</v>
      </c>
      <c r="PVK183" s="72"/>
      <c r="PVL183" s="72"/>
      <c r="PVM183" s="72"/>
      <c r="PVN183" s="72" t="s">
        <v>84</v>
      </c>
      <c r="PVO183" s="72"/>
      <c r="PVP183" s="72"/>
      <c r="PVQ183" s="72"/>
      <c r="PVR183" s="72" t="s">
        <v>84</v>
      </c>
      <c r="PVS183" s="72"/>
      <c r="PVT183" s="72"/>
      <c r="PVU183" s="72"/>
      <c r="PVV183" s="72" t="s">
        <v>84</v>
      </c>
      <c r="PVW183" s="72"/>
      <c r="PVX183" s="72"/>
      <c r="PVY183" s="72"/>
      <c r="PVZ183" s="72" t="s">
        <v>84</v>
      </c>
      <c r="PWA183" s="72"/>
      <c r="PWB183" s="72"/>
      <c r="PWC183" s="72"/>
      <c r="PWD183" s="72" t="s">
        <v>84</v>
      </c>
      <c r="PWE183" s="72"/>
      <c r="PWF183" s="72"/>
      <c r="PWG183" s="72"/>
      <c r="PWH183" s="72" t="s">
        <v>84</v>
      </c>
      <c r="PWI183" s="72"/>
      <c r="PWJ183" s="72"/>
      <c r="PWK183" s="72"/>
      <c r="PWL183" s="72" t="s">
        <v>84</v>
      </c>
      <c r="PWM183" s="72"/>
      <c r="PWN183" s="72"/>
      <c r="PWO183" s="72"/>
      <c r="PWP183" s="72" t="s">
        <v>84</v>
      </c>
      <c r="PWQ183" s="72"/>
      <c r="PWR183" s="72"/>
      <c r="PWS183" s="72"/>
      <c r="PWT183" s="72" t="s">
        <v>84</v>
      </c>
      <c r="PWU183" s="72"/>
      <c r="PWV183" s="72"/>
      <c r="PWW183" s="72"/>
      <c r="PWX183" s="72" t="s">
        <v>84</v>
      </c>
      <c r="PWY183" s="72"/>
      <c r="PWZ183" s="72"/>
      <c r="PXA183" s="72"/>
      <c r="PXB183" s="72" t="s">
        <v>84</v>
      </c>
      <c r="PXC183" s="72"/>
      <c r="PXD183" s="72"/>
      <c r="PXE183" s="72"/>
      <c r="PXF183" s="72" t="s">
        <v>84</v>
      </c>
      <c r="PXG183" s="72"/>
      <c r="PXH183" s="72"/>
      <c r="PXI183" s="72"/>
      <c r="PXJ183" s="72" t="s">
        <v>84</v>
      </c>
      <c r="PXK183" s="72"/>
      <c r="PXL183" s="72"/>
      <c r="PXM183" s="72"/>
      <c r="PXN183" s="72" t="s">
        <v>84</v>
      </c>
      <c r="PXO183" s="72"/>
      <c r="PXP183" s="72"/>
      <c r="PXQ183" s="72"/>
      <c r="PXR183" s="72" t="s">
        <v>84</v>
      </c>
      <c r="PXS183" s="72"/>
      <c r="PXT183" s="72"/>
      <c r="PXU183" s="72"/>
      <c r="PXV183" s="72" t="s">
        <v>84</v>
      </c>
      <c r="PXW183" s="72"/>
      <c r="PXX183" s="72"/>
      <c r="PXY183" s="72"/>
      <c r="PXZ183" s="72" t="s">
        <v>84</v>
      </c>
      <c r="PYA183" s="72"/>
      <c r="PYB183" s="72"/>
      <c r="PYC183" s="72"/>
      <c r="PYD183" s="72" t="s">
        <v>84</v>
      </c>
      <c r="PYE183" s="72"/>
      <c r="PYF183" s="72"/>
      <c r="PYG183" s="72"/>
      <c r="PYH183" s="72" t="s">
        <v>84</v>
      </c>
      <c r="PYI183" s="72"/>
      <c r="PYJ183" s="72"/>
      <c r="PYK183" s="72"/>
      <c r="PYL183" s="72" t="s">
        <v>84</v>
      </c>
      <c r="PYM183" s="72"/>
      <c r="PYN183" s="72"/>
      <c r="PYO183" s="72"/>
      <c r="PYP183" s="72" t="s">
        <v>84</v>
      </c>
      <c r="PYQ183" s="72"/>
      <c r="PYR183" s="72"/>
      <c r="PYS183" s="72"/>
      <c r="PYT183" s="72" t="s">
        <v>84</v>
      </c>
      <c r="PYU183" s="72"/>
      <c r="PYV183" s="72"/>
      <c r="PYW183" s="72"/>
      <c r="PYX183" s="72" t="s">
        <v>84</v>
      </c>
      <c r="PYY183" s="72"/>
      <c r="PYZ183" s="72"/>
      <c r="PZA183" s="72"/>
      <c r="PZB183" s="72" t="s">
        <v>84</v>
      </c>
      <c r="PZC183" s="72"/>
      <c r="PZD183" s="72"/>
      <c r="PZE183" s="72"/>
      <c r="PZF183" s="72" t="s">
        <v>84</v>
      </c>
      <c r="PZG183" s="72"/>
      <c r="PZH183" s="72"/>
      <c r="PZI183" s="72"/>
      <c r="PZJ183" s="72" t="s">
        <v>84</v>
      </c>
      <c r="PZK183" s="72"/>
      <c r="PZL183" s="72"/>
      <c r="PZM183" s="72"/>
      <c r="PZN183" s="72" t="s">
        <v>84</v>
      </c>
      <c r="PZO183" s="72"/>
      <c r="PZP183" s="72"/>
      <c r="PZQ183" s="72"/>
      <c r="PZR183" s="72" t="s">
        <v>84</v>
      </c>
      <c r="PZS183" s="72"/>
      <c r="PZT183" s="72"/>
      <c r="PZU183" s="72"/>
      <c r="PZV183" s="72" t="s">
        <v>84</v>
      </c>
      <c r="PZW183" s="72"/>
      <c r="PZX183" s="72"/>
      <c r="PZY183" s="72"/>
      <c r="PZZ183" s="72" t="s">
        <v>84</v>
      </c>
      <c r="QAA183" s="72"/>
      <c r="QAB183" s="72"/>
      <c r="QAC183" s="72"/>
      <c r="QAD183" s="72" t="s">
        <v>84</v>
      </c>
      <c r="QAE183" s="72"/>
      <c r="QAF183" s="72"/>
      <c r="QAG183" s="72"/>
      <c r="QAH183" s="72" t="s">
        <v>84</v>
      </c>
      <c r="QAI183" s="72"/>
      <c r="QAJ183" s="72"/>
      <c r="QAK183" s="72"/>
      <c r="QAL183" s="72" t="s">
        <v>84</v>
      </c>
      <c r="QAM183" s="72"/>
      <c r="QAN183" s="72"/>
      <c r="QAO183" s="72"/>
      <c r="QAP183" s="72" t="s">
        <v>84</v>
      </c>
      <c r="QAQ183" s="72"/>
      <c r="QAR183" s="72"/>
      <c r="QAS183" s="72"/>
      <c r="QAT183" s="72" t="s">
        <v>84</v>
      </c>
      <c r="QAU183" s="72"/>
      <c r="QAV183" s="72"/>
      <c r="QAW183" s="72"/>
      <c r="QAX183" s="72" t="s">
        <v>84</v>
      </c>
      <c r="QAY183" s="72"/>
      <c r="QAZ183" s="72"/>
      <c r="QBA183" s="72"/>
      <c r="QBB183" s="72" t="s">
        <v>84</v>
      </c>
      <c r="QBC183" s="72"/>
      <c r="QBD183" s="72"/>
      <c r="QBE183" s="72"/>
      <c r="QBF183" s="72" t="s">
        <v>84</v>
      </c>
      <c r="QBG183" s="72"/>
      <c r="QBH183" s="72"/>
      <c r="QBI183" s="72"/>
      <c r="QBJ183" s="72" t="s">
        <v>84</v>
      </c>
      <c r="QBK183" s="72"/>
      <c r="QBL183" s="72"/>
      <c r="QBM183" s="72"/>
      <c r="QBN183" s="72" t="s">
        <v>84</v>
      </c>
      <c r="QBO183" s="72"/>
      <c r="QBP183" s="72"/>
      <c r="QBQ183" s="72"/>
      <c r="QBR183" s="72" t="s">
        <v>84</v>
      </c>
      <c r="QBS183" s="72"/>
      <c r="QBT183" s="72"/>
      <c r="QBU183" s="72"/>
      <c r="QBV183" s="72" t="s">
        <v>84</v>
      </c>
      <c r="QBW183" s="72"/>
      <c r="QBX183" s="72"/>
      <c r="QBY183" s="72"/>
      <c r="QBZ183" s="72" t="s">
        <v>84</v>
      </c>
      <c r="QCA183" s="72"/>
      <c r="QCB183" s="72"/>
      <c r="QCC183" s="72"/>
      <c r="QCD183" s="72" t="s">
        <v>84</v>
      </c>
      <c r="QCE183" s="72"/>
      <c r="QCF183" s="72"/>
      <c r="QCG183" s="72"/>
      <c r="QCH183" s="72" t="s">
        <v>84</v>
      </c>
      <c r="QCI183" s="72"/>
      <c r="QCJ183" s="72"/>
      <c r="QCK183" s="72"/>
      <c r="QCL183" s="72" t="s">
        <v>84</v>
      </c>
      <c r="QCM183" s="72"/>
      <c r="QCN183" s="72"/>
      <c r="QCO183" s="72"/>
      <c r="QCP183" s="72" t="s">
        <v>84</v>
      </c>
      <c r="QCQ183" s="72"/>
      <c r="QCR183" s="72"/>
      <c r="QCS183" s="72"/>
      <c r="QCT183" s="72" t="s">
        <v>84</v>
      </c>
      <c r="QCU183" s="72"/>
      <c r="QCV183" s="72"/>
      <c r="QCW183" s="72"/>
      <c r="QCX183" s="72" t="s">
        <v>84</v>
      </c>
      <c r="QCY183" s="72"/>
      <c r="QCZ183" s="72"/>
      <c r="QDA183" s="72"/>
      <c r="QDB183" s="72" t="s">
        <v>84</v>
      </c>
      <c r="QDC183" s="72"/>
      <c r="QDD183" s="72"/>
      <c r="QDE183" s="72"/>
      <c r="QDF183" s="72" t="s">
        <v>84</v>
      </c>
      <c r="QDG183" s="72"/>
      <c r="QDH183" s="72"/>
      <c r="QDI183" s="72"/>
      <c r="QDJ183" s="72" t="s">
        <v>84</v>
      </c>
      <c r="QDK183" s="72"/>
      <c r="QDL183" s="72"/>
      <c r="QDM183" s="72"/>
      <c r="QDN183" s="72" t="s">
        <v>84</v>
      </c>
      <c r="QDO183" s="72"/>
      <c r="QDP183" s="72"/>
      <c r="QDQ183" s="72"/>
      <c r="QDR183" s="72" t="s">
        <v>84</v>
      </c>
      <c r="QDS183" s="72"/>
      <c r="QDT183" s="72"/>
      <c r="QDU183" s="72"/>
      <c r="QDV183" s="72" t="s">
        <v>84</v>
      </c>
      <c r="QDW183" s="72"/>
      <c r="QDX183" s="72"/>
      <c r="QDY183" s="72"/>
      <c r="QDZ183" s="72" t="s">
        <v>84</v>
      </c>
      <c r="QEA183" s="72"/>
      <c r="QEB183" s="72"/>
      <c r="QEC183" s="72"/>
      <c r="QED183" s="72" t="s">
        <v>84</v>
      </c>
      <c r="QEE183" s="72"/>
      <c r="QEF183" s="72"/>
      <c r="QEG183" s="72"/>
      <c r="QEH183" s="72" t="s">
        <v>84</v>
      </c>
      <c r="QEI183" s="72"/>
      <c r="QEJ183" s="72"/>
      <c r="QEK183" s="72"/>
      <c r="QEL183" s="72" t="s">
        <v>84</v>
      </c>
      <c r="QEM183" s="72"/>
      <c r="QEN183" s="72"/>
      <c r="QEO183" s="72"/>
      <c r="QEP183" s="72" t="s">
        <v>84</v>
      </c>
      <c r="QEQ183" s="72"/>
      <c r="QER183" s="72"/>
      <c r="QES183" s="72"/>
      <c r="QET183" s="72" t="s">
        <v>84</v>
      </c>
      <c r="QEU183" s="72"/>
      <c r="QEV183" s="72"/>
      <c r="QEW183" s="72"/>
      <c r="QEX183" s="72" t="s">
        <v>84</v>
      </c>
      <c r="QEY183" s="72"/>
      <c r="QEZ183" s="72"/>
      <c r="QFA183" s="72"/>
      <c r="QFB183" s="72" t="s">
        <v>84</v>
      </c>
      <c r="QFC183" s="72"/>
      <c r="QFD183" s="72"/>
      <c r="QFE183" s="72"/>
      <c r="QFF183" s="72" t="s">
        <v>84</v>
      </c>
      <c r="QFG183" s="72"/>
      <c r="QFH183" s="72"/>
      <c r="QFI183" s="72"/>
      <c r="QFJ183" s="72" t="s">
        <v>84</v>
      </c>
      <c r="QFK183" s="72"/>
      <c r="QFL183" s="72"/>
      <c r="QFM183" s="72"/>
      <c r="QFN183" s="72" t="s">
        <v>84</v>
      </c>
      <c r="QFO183" s="72"/>
      <c r="QFP183" s="72"/>
      <c r="QFQ183" s="72"/>
      <c r="QFR183" s="72" t="s">
        <v>84</v>
      </c>
      <c r="QFS183" s="72"/>
      <c r="QFT183" s="72"/>
      <c r="QFU183" s="72"/>
      <c r="QFV183" s="72" t="s">
        <v>84</v>
      </c>
      <c r="QFW183" s="72"/>
      <c r="QFX183" s="72"/>
      <c r="QFY183" s="72"/>
      <c r="QFZ183" s="72" t="s">
        <v>84</v>
      </c>
      <c r="QGA183" s="72"/>
      <c r="QGB183" s="72"/>
      <c r="QGC183" s="72"/>
      <c r="QGD183" s="72" t="s">
        <v>84</v>
      </c>
      <c r="QGE183" s="72"/>
      <c r="QGF183" s="72"/>
      <c r="QGG183" s="72"/>
      <c r="QGH183" s="72" t="s">
        <v>84</v>
      </c>
      <c r="QGI183" s="72"/>
      <c r="QGJ183" s="72"/>
      <c r="QGK183" s="72"/>
      <c r="QGL183" s="72" t="s">
        <v>84</v>
      </c>
      <c r="QGM183" s="72"/>
      <c r="QGN183" s="72"/>
      <c r="QGO183" s="72"/>
      <c r="QGP183" s="72" t="s">
        <v>84</v>
      </c>
      <c r="QGQ183" s="72"/>
      <c r="QGR183" s="72"/>
      <c r="QGS183" s="72"/>
      <c r="QGT183" s="72" t="s">
        <v>84</v>
      </c>
      <c r="QGU183" s="72"/>
      <c r="QGV183" s="72"/>
      <c r="QGW183" s="72"/>
      <c r="QGX183" s="72" t="s">
        <v>84</v>
      </c>
      <c r="QGY183" s="72"/>
      <c r="QGZ183" s="72"/>
      <c r="QHA183" s="72"/>
      <c r="QHB183" s="72" t="s">
        <v>84</v>
      </c>
      <c r="QHC183" s="72"/>
      <c r="QHD183" s="72"/>
      <c r="QHE183" s="72"/>
      <c r="QHF183" s="72" t="s">
        <v>84</v>
      </c>
      <c r="QHG183" s="72"/>
      <c r="QHH183" s="72"/>
      <c r="QHI183" s="72"/>
      <c r="QHJ183" s="72" t="s">
        <v>84</v>
      </c>
      <c r="QHK183" s="72"/>
      <c r="QHL183" s="72"/>
      <c r="QHM183" s="72"/>
      <c r="QHN183" s="72" t="s">
        <v>84</v>
      </c>
      <c r="QHO183" s="72"/>
      <c r="QHP183" s="72"/>
      <c r="QHQ183" s="72"/>
      <c r="QHR183" s="72" t="s">
        <v>84</v>
      </c>
      <c r="QHS183" s="72"/>
      <c r="QHT183" s="72"/>
      <c r="QHU183" s="72"/>
      <c r="QHV183" s="72" t="s">
        <v>84</v>
      </c>
      <c r="QHW183" s="72"/>
      <c r="QHX183" s="72"/>
      <c r="QHY183" s="72"/>
      <c r="QHZ183" s="72" t="s">
        <v>84</v>
      </c>
      <c r="QIA183" s="72"/>
      <c r="QIB183" s="72"/>
      <c r="QIC183" s="72"/>
      <c r="QID183" s="72" t="s">
        <v>84</v>
      </c>
      <c r="QIE183" s="72"/>
      <c r="QIF183" s="72"/>
      <c r="QIG183" s="72"/>
      <c r="QIH183" s="72" t="s">
        <v>84</v>
      </c>
      <c r="QII183" s="72"/>
      <c r="QIJ183" s="72"/>
      <c r="QIK183" s="72"/>
      <c r="QIL183" s="72" t="s">
        <v>84</v>
      </c>
      <c r="QIM183" s="72"/>
      <c r="QIN183" s="72"/>
      <c r="QIO183" s="72"/>
      <c r="QIP183" s="72" t="s">
        <v>84</v>
      </c>
      <c r="QIQ183" s="72"/>
      <c r="QIR183" s="72"/>
      <c r="QIS183" s="72"/>
      <c r="QIT183" s="72" t="s">
        <v>84</v>
      </c>
      <c r="QIU183" s="72"/>
      <c r="QIV183" s="72"/>
      <c r="QIW183" s="72"/>
      <c r="QIX183" s="72" t="s">
        <v>84</v>
      </c>
      <c r="QIY183" s="72"/>
      <c r="QIZ183" s="72"/>
      <c r="QJA183" s="72"/>
      <c r="QJB183" s="72" t="s">
        <v>84</v>
      </c>
      <c r="QJC183" s="72"/>
      <c r="QJD183" s="72"/>
      <c r="QJE183" s="72"/>
      <c r="QJF183" s="72" t="s">
        <v>84</v>
      </c>
      <c r="QJG183" s="72"/>
      <c r="QJH183" s="72"/>
      <c r="QJI183" s="72"/>
      <c r="QJJ183" s="72" t="s">
        <v>84</v>
      </c>
      <c r="QJK183" s="72"/>
      <c r="QJL183" s="72"/>
      <c r="QJM183" s="72"/>
      <c r="QJN183" s="72" t="s">
        <v>84</v>
      </c>
      <c r="QJO183" s="72"/>
      <c r="QJP183" s="72"/>
      <c r="QJQ183" s="72"/>
      <c r="QJR183" s="72" t="s">
        <v>84</v>
      </c>
      <c r="QJS183" s="72"/>
      <c r="QJT183" s="72"/>
      <c r="QJU183" s="72"/>
      <c r="QJV183" s="72" t="s">
        <v>84</v>
      </c>
      <c r="QJW183" s="72"/>
      <c r="QJX183" s="72"/>
      <c r="QJY183" s="72"/>
      <c r="QJZ183" s="72" t="s">
        <v>84</v>
      </c>
      <c r="QKA183" s="72"/>
      <c r="QKB183" s="72"/>
      <c r="QKC183" s="72"/>
      <c r="QKD183" s="72" t="s">
        <v>84</v>
      </c>
      <c r="QKE183" s="72"/>
      <c r="QKF183" s="72"/>
      <c r="QKG183" s="72"/>
      <c r="QKH183" s="72" t="s">
        <v>84</v>
      </c>
      <c r="QKI183" s="72"/>
      <c r="QKJ183" s="72"/>
      <c r="QKK183" s="72"/>
      <c r="QKL183" s="72" t="s">
        <v>84</v>
      </c>
      <c r="QKM183" s="72"/>
      <c r="QKN183" s="72"/>
      <c r="QKO183" s="72"/>
      <c r="QKP183" s="72" t="s">
        <v>84</v>
      </c>
      <c r="QKQ183" s="72"/>
      <c r="QKR183" s="72"/>
      <c r="QKS183" s="72"/>
      <c r="QKT183" s="72" t="s">
        <v>84</v>
      </c>
      <c r="QKU183" s="72"/>
      <c r="QKV183" s="72"/>
      <c r="QKW183" s="72"/>
      <c r="QKX183" s="72" t="s">
        <v>84</v>
      </c>
      <c r="QKY183" s="72"/>
      <c r="QKZ183" s="72"/>
      <c r="QLA183" s="72"/>
      <c r="QLB183" s="72" t="s">
        <v>84</v>
      </c>
      <c r="QLC183" s="72"/>
      <c r="QLD183" s="72"/>
      <c r="QLE183" s="72"/>
      <c r="QLF183" s="72" t="s">
        <v>84</v>
      </c>
      <c r="QLG183" s="72"/>
      <c r="QLH183" s="72"/>
      <c r="QLI183" s="72"/>
      <c r="QLJ183" s="72" t="s">
        <v>84</v>
      </c>
      <c r="QLK183" s="72"/>
      <c r="QLL183" s="72"/>
      <c r="QLM183" s="72"/>
      <c r="QLN183" s="72" t="s">
        <v>84</v>
      </c>
      <c r="QLO183" s="72"/>
      <c r="QLP183" s="72"/>
      <c r="QLQ183" s="72"/>
      <c r="QLR183" s="72" t="s">
        <v>84</v>
      </c>
      <c r="QLS183" s="72"/>
      <c r="QLT183" s="72"/>
      <c r="QLU183" s="72"/>
      <c r="QLV183" s="72" t="s">
        <v>84</v>
      </c>
      <c r="QLW183" s="72"/>
      <c r="QLX183" s="72"/>
      <c r="QLY183" s="72"/>
      <c r="QLZ183" s="72" t="s">
        <v>84</v>
      </c>
      <c r="QMA183" s="72"/>
      <c r="QMB183" s="72"/>
      <c r="QMC183" s="72"/>
      <c r="QMD183" s="72" t="s">
        <v>84</v>
      </c>
      <c r="QME183" s="72"/>
      <c r="QMF183" s="72"/>
      <c r="QMG183" s="72"/>
      <c r="QMH183" s="72" t="s">
        <v>84</v>
      </c>
      <c r="QMI183" s="72"/>
      <c r="QMJ183" s="72"/>
      <c r="QMK183" s="72"/>
      <c r="QML183" s="72" t="s">
        <v>84</v>
      </c>
      <c r="QMM183" s="72"/>
      <c r="QMN183" s="72"/>
      <c r="QMO183" s="72"/>
      <c r="QMP183" s="72" t="s">
        <v>84</v>
      </c>
      <c r="QMQ183" s="72"/>
      <c r="QMR183" s="72"/>
      <c r="QMS183" s="72"/>
      <c r="QMT183" s="72" t="s">
        <v>84</v>
      </c>
      <c r="QMU183" s="72"/>
      <c r="QMV183" s="72"/>
      <c r="QMW183" s="72"/>
      <c r="QMX183" s="72" t="s">
        <v>84</v>
      </c>
      <c r="QMY183" s="72"/>
      <c r="QMZ183" s="72"/>
      <c r="QNA183" s="72"/>
      <c r="QNB183" s="72" t="s">
        <v>84</v>
      </c>
      <c r="QNC183" s="72"/>
      <c r="QND183" s="72"/>
      <c r="QNE183" s="72"/>
      <c r="QNF183" s="72" t="s">
        <v>84</v>
      </c>
      <c r="QNG183" s="72"/>
      <c r="QNH183" s="72"/>
      <c r="QNI183" s="72"/>
      <c r="QNJ183" s="72" t="s">
        <v>84</v>
      </c>
      <c r="QNK183" s="72"/>
      <c r="QNL183" s="72"/>
      <c r="QNM183" s="72"/>
      <c r="QNN183" s="72" t="s">
        <v>84</v>
      </c>
      <c r="QNO183" s="72"/>
      <c r="QNP183" s="72"/>
      <c r="QNQ183" s="72"/>
      <c r="QNR183" s="72" t="s">
        <v>84</v>
      </c>
      <c r="QNS183" s="72"/>
      <c r="QNT183" s="72"/>
      <c r="QNU183" s="72"/>
      <c r="QNV183" s="72" t="s">
        <v>84</v>
      </c>
      <c r="QNW183" s="72"/>
      <c r="QNX183" s="72"/>
      <c r="QNY183" s="72"/>
      <c r="QNZ183" s="72" t="s">
        <v>84</v>
      </c>
      <c r="QOA183" s="72"/>
      <c r="QOB183" s="72"/>
      <c r="QOC183" s="72"/>
      <c r="QOD183" s="72" t="s">
        <v>84</v>
      </c>
      <c r="QOE183" s="72"/>
      <c r="QOF183" s="72"/>
      <c r="QOG183" s="72"/>
      <c r="QOH183" s="72" t="s">
        <v>84</v>
      </c>
      <c r="QOI183" s="72"/>
      <c r="QOJ183" s="72"/>
      <c r="QOK183" s="72"/>
      <c r="QOL183" s="72" t="s">
        <v>84</v>
      </c>
      <c r="QOM183" s="72"/>
      <c r="QON183" s="72"/>
      <c r="QOO183" s="72"/>
      <c r="QOP183" s="72" t="s">
        <v>84</v>
      </c>
      <c r="QOQ183" s="72"/>
      <c r="QOR183" s="72"/>
      <c r="QOS183" s="72"/>
      <c r="QOT183" s="72" t="s">
        <v>84</v>
      </c>
      <c r="QOU183" s="72"/>
      <c r="QOV183" s="72"/>
      <c r="QOW183" s="72"/>
      <c r="QOX183" s="72" t="s">
        <v>84</v>
      </c>
      <c r="QOY183" s="72"/>
      <c r="QOZ183" s="72"/>
      <c r="QPA183" s="72"/>
      <c r="QPB183" s="72" t="s">
        <v>84</v>
      </c>
      <c r="QPC183" s="72"/>
      <c r="QPD183" s="72"/>
      <c r="QPE183" s="72"/>
      <c r="QPF183" s="72" t="s">
        <v>84</v>
      </c>
      <c r="QPG183" s="72"/>
      <c r="QPH183" s="72"/>
      <c r="QPI183" s="72"/>
      <c r="QPJ183" s="72" t="s">
        <v>84</v>
      </c>
      <c r="QPK183" s="72"/>
      <c r="QPL183" s="72"/>
      <c r="QPM183" s="72"/>
      <c r="QPN183" s="72" t="s">
        <v>84</v>
      </c>
      <c r="QPO183" s="72"/>
      <c r="QPP183" s="72"/>
      <c r="QPQ183" s="72"/>
      <c r="QPR183" s="72" t="s">
        <v>84</v>
      </c>
      <c r="QPS183" s="72"/>
      <c r="QPT183" s="72"/>
      <c r="QPU183" s="72"/>
      <c r="QPV183" s="72" t="s">
        <v>84</v>
      </c>
      <c r="QPW183" s="72"/>
      <c r="QPX183" s="72"/>
      <c r="QPY183" s="72"/>
      <c r="QPZ183" s="72" t="s">
        <v>84</v>
      </c>
      <c r="QQA183" s="72"/>
      <c r="QQB183" s="72"/>
      <c r="QQC183" s="72"/>
      <c r="QQD183" s="72" t="s">
        <v>84</v>
      </c>
      <c r="QQE183" s="72"/>
      <c r="QQF183" s="72"/>
      <c r="QQG183" s="72"/>
      <c r="QQH183" s="72" t="s">
        <v>84</v>
      </c>
      <c r="QQI183" s="72"/>
      <c r="QQJ183" s="72"/>
      <c r="QQK183" s="72"/>
      <c r="QQL183" s="72" t="s">
        <v>84</v>
      </c>
      <c r="QQM183" s="72"/>
      <c r="QQN183" s="72"/>
      <c r="QQO183" s="72"/>
      <c r="QQP183" s="72" t="s">
        <v>84</v>
      </c>
      <c r="QQQ183" s="72"/>
      <c r="QQR183" s="72"/>
      <c r="QQS183" s="72"/>
      <c r="QQT183" s="72" t="s">
        <v>84</v>
      </c>
      <c r="QQU183" s="72"/>
      <c r="QQV183" s="72"/>
      <c r="QQW183" s="72"/>
      <c r="QQX183" s="72" t="s">
        <v>84</v>
      </c>
      <c r="QQY183" s="72"/>
      <c r="QQZ183" s="72"/>
      <c r="QRA183" s="72"/>
      <c r="QRB183" s="72" t="s">
        <v>84</v>
      </c>
      <c r="QRC183" s="72"/>
      <c r="QRD183" s="72"/>
      <c r="QRE183" s="72"/>
      <c r="QRF183" s="72" t="s">
        <v>84</v>
      </c>
      <c r="QRG183" s="72"/>
      <c r="QRH183" s="72"/>
      <c r="QRI183" s="72"/>
      <c r="QRJ183" s="72" t="s">
        <v>84</v>
      </c>
      <c r="QRK183" s="72"/>
      <c r="QRL183" s="72"/>
      <c r="QRM183" s="72"/>
      <c r="QRN183" s="72" t="s">
        <v>84</v>
      </c>
      <c r="QRO183" s="72"/>
      <c r="QRP183" s="72"/>
      <c r="QRQ183" s="72"/>
      <c r="QRR183" s="72" t="s">
        <v>84</v>
      </c>
      <c r="QRS183" s="72"/>
      <c r="QRT183" s="72"/>
      <c r="QRU183" s="72"/>
      <c r="QRV183" s="72" t="s">
        <v>84</v>
      </c>
      <c r="QRW183" s="72"/>
      <c r="QRX183" s="72"/>
      <c r="QRY183" s="72"/>
      <c r="QRZ183" s="72" t="s">
        <v>84</v>
      </c>
      <c r="QSA183" s="72"/>
      <c r="QSB183" s="72"/>
      <c r="QSC183" s="72"/>
      <c r="QSD183" s="72" t="s">
        <v>84</v>
      </c>
      <c r="QSE183" s="72"/>
      <c r="QSF183" s="72"/>
      <c r="QSG183" s="72"/>
      <c r="QSH183" s="72" t="s">
        <v>84</v>
      </c>
      <c r="QSI183" s="72"/>
      <c r="QSJ183" s="72"/>
      <c r="QSK183" s="72"/>
      <c r="QSL183" s="72" t="s">
        <v>84</v>
      </c>
      <c r="QSM183" s="72"/>
      <c r="QSN183" s="72"/>
      <c r="QSO183" s="72"/>
      <c r="QSP183" s="72" t="s">
        <v>84</v>
      </c>
      <c r="QSQ183" s="72"/>
      <c r="QSR183" s="72"/>
      <c r="QSS183" s="72"/>
      <c r="QST183" s="72" t="s">
        <v>84</v>
      </c>
      <c r="QSU183" s="72"/>
      <c r="QSV183" s="72"/>
      <c r="QSW183" s="72"/>
      <c r="QSX183" s="72" t="s">
        <v>84</v>
      </c>
      <c r="QSY183" s="72"/>
      <c r="QSZ183" s="72"/>
      <c r="QTA183" s="72"/>
      <c r="QTB183" s="72" t="s">
        <v>84</v>
      </c>
      <c r="QTC183" s="72"/>
      <c r="QTD183" s="72"/>
      <c r="QTE183" s="72"/>
      <c r="QTF183" s="72" t="s">
        <v>84</v>
      </c>
      <c r="QTG183" s="72"/>
      <c r="QTH183" s="72"/>
      <c r="QTI183" s="72"/>
      <c r="QTJ183" s="72" t="s">
        <v>84</v>
      </c>
      <c r="QTK183" s="72"/>
      <c r="QTL183" s="72"/>
      <c r="QTM183" s="72"/>
      <c r="QTN183" s="72" t="s">
        <v>84</v>
      </c>
      <c r="QTO183" s="72"/>
      <c r="QTP183" s="72"/>
      <c r="QTQ183" s="72"/>
      <c r="QTR183" s="72" t="s">
        <v>84</v>
      </c>
      <c r="QTS183" s="72"/>
      <c r="QTT183" s="72"/>
      <c r="QTU183" s="72"/>
      <c r="QTV183" s="72" t="s">
        <v>84</v>
      </c>
      <c r="QTW183" s="72"/>
      <c r="QTX183" s="72"/>
      <c r="QTY183" s="72"/>
      <c r="QTZ183" s="72" t="s">
        <v>84</v>
      </c>
      <c r="QUA183" s="72"/>
      <c r="QUB183" s="72"/>
      <c r="QUC183" s="72"/>
      <c r="QUD183" s="72" t="s">
        <v>84</v>
      </c>
      <c r="QUE183" s="72"/>
      <c r="QUF183" s="72"/>
      <c r="QUG183" s="72"/>
      <c r="QUH183" s="72" t="s">
        <v>84</v>
      </c>
      <c r="QUI183" s="72"/>
      <c r="QUJ183" s="72"/>
      <c r="QUK183" s="72"/>
      <c r="QUL183" s="72" t="s">
        <v>84</v>
      </c>
      <c r="QUM183" s="72"/>
      <c r="QUN183" s="72"/>
      <c r="QUO183" s="72"/>
      <c r="QUP183" s="72" t="s">
        <v>84</v>
      </c>
      <c r="QUQ183" s="72"/>
      <c r="QUR183" s="72"/>
      <c r="QUS183" s="72"/>
      <c r="QUT183" s="72" t="s">
        <v>84</v>
      </c>
      <c r="QUU183" s="72"/>
      <c r="QUV183" s="72"/>
      <c r="QUW183" s="72"/>
      <c r="QUX183" s="72" t="s">
        <v>84</v>
      </c>
      <c r="QUY183" s="72"/>
      <c r="QUZ183" s="72"/>
      <c r="QVA183" s="72"/>
      <c r="QVB183" s="72" t="s">
        <v>84</v>
      </c>
      <c r="QVC183" s="72"/>
      <c r="QVD183" s="72"/>
      <c r="QVE183" s="72"/>
      <c r="QVF183" s="72" t="s">
        <v>84</v>
      </c>
      <c r="QVG183" s="72"/>
      <c r="QVH183" s="72"/>
      <c r="QVI183" s="72"/>
      <c r="QVJ183" s="72" t="s">
        <v>84</v>
      </c>
      <c r="QVK183" s="72"/>
      <c r="QVL183" s="72"/>
      <c r="QVM183" s="72"/>
      <c r="QVN183" s="72" t="s">
        <v>84</v>
      </c>
      <c r="QVO183" s="72"/>
      <c r="QVP183" s="72"/>
      <c r="QVQ183" s="72"/>
      <c r="QVR183" s="72" t="s">
        <v>84</v>
      </c>
      <c r="QVS183" s="72"/>
      <c r="QVT183" s="72"/>
      <c r="QVU183" s="72"/>
      <c r="QVV183" s="72" t="s">
        <v>84</v>
      </c>
      <c r="QVW183" s="72"/>
      <c r="QVX183" s="72"/>
      <c r="QVY183" s="72"/>
      <c r="QVZ183" s="72" t="s">
        <v>84</v>
      </c>
      <c r="QWA183" s="72"/>
      <c r="QWB183" s="72"/>
      <c r="QWC183" s="72"/>
      <c r="QWD183" s="72" t="s">
        <v>84</v>
      </c>
      <c r="QWE183" s="72"/>
      <c r="QWF183" s="72"/>
      <c r="QWG183" s="72"/>
      <c r="QWH183" s="72" t="s">
        <v>84</v>
      </c>
      <c r="QWI183" s="72"/>
      <c r="QWJ183" s="72"/>
      <c r="QWK183" s="72"/>
      <c r="QWL183" s="72" t="s">
        <v>84</v>
      </c>
      <c r="QWM183" s="72"/>
      <c r="QWN183" s="72"/>
      <c r="QWO183" s="72"/>
      <c r="QWP183" s="72" t="s">
        <v>84</v>
      </c>
      <c r="QWQ183" s="72"/>
      <c r="QWR183" s="72"/>
      <c r="QWS183" s="72"/>
      <c r="QWT183" s="72" t="s">
        <v>84</v>
      </c>
      <c r="QWU183" s="72"/>
      <c r="QWV183" s="72"/>
      <c r="QWW183" s="72"/>
      <c r="QWX183" s="72" t="s">
        <v>84</v>
      </c>
      <c r="QWY183" s="72"/>
      <c r="QWZ183" s="72"/>
      <c r="QXA183" s="72"/>
      <c r="QXB183" s="72" t="s">
        <v>84</v>
      </c>
      <c r="QXC183" s="72"/>
      <c r="QXD183" s="72"/>
      <c r="QXE183" s="72"/>
      <c r="QXF183" s="72" t="s">
        <v>84</v>
      </c>
      <c r="QXG183" s="72"/>
      <c r="QXH183" s="72"/>
      <c r="QXI183" s="72"/>
      <c r="QXJ183" s="72" t="s">
        <v>84</v>
      </c>
      <c r="QXK183" s="72"/>
      <c r="QXL183" s="72"/>
      <c r="QXM183" s="72"/>
      <c r="QXN183" s="72" t="s">
        <v>84</v>
      </c>
      <c r="QXO183" s="72"/>
      <c r="QXP183" s="72"/>
      <c r="QXQ183" s="72"/>
      <c r="QXR183" s="72" t="s">
        <v>84</v>
      </c>
      <c r="QXS183" s="72"/>
      <c r="QXT183" s="72"/>
      <c r="QXU183" s="72"/>
      <c r="QXV183" s="72" t="s">
        <v>84</v>
      </c>
      <c r="QXW183" s="72"/>
      <c r="QXX183" s="72"/>
      <c r="QXY183" s="72"/>
      <c r="QXZ183" s="72" t="s">
        <v>84</v>
      </c>
      <c r="QYA183" s="72"/>
      <c r="QYB183" s="72"/>
      <c r="QYC183" s="72"/>
      <c r="QYD183" s="72" t="s">
        <v>84</v>
      </c>
      <c r="QYE183" s="72"/>
      <c r="QYF183" s="72"/>
      <c r="QYG183" s="72"/>
      <c r="QYH183" s="72" t="s">
        <v>84</v>
      </c>
      <c r="QYI183" s="72"/>
      <c r="QYJ183" s="72"/>
      <c r="QYK183" s="72"/>
      <c r="QYL183" s="72" t="s">
        <v>84</v>
      </c>
      <c r="QYM183" s="72"/>
      <c r="QYN183" s="72"/>
      <c r="QYO183" s="72"/>
      <c r="QYP183" s="72" t="s">
        <v>84</v>
      </c>
      <c r="QYQ183" s="72"/>
      <c r="QYR183" s="72"/>
      <c r="QYS183" s="72"/>
      <c r="QYT183" s="72" t="s">
        <v>84</v>
      </c>
      <c r="QYU183" s="72"/>
      <c r="QYV183" s="72"/>
      <c r="QYW183" s="72"/>
      <c r="QYX183" s="72" t="s">
        <v>84</v>
      </c>
      <c r="QYY183" s="72"/>
      <c r="QYZ183" s="72"/>
      <c r="QZA183" s="72"/>
      <c r="QZB183" s="72" t="s">
        <v>84</v>
      </c>
      <c r="QZC183" s="72"/>
      <c r="QZD183" s="72"/>
      <c r="QZE183" s="72"/>
      <c r="QZF183" s="72" t="s">
        <v>84</v>
      </c>
      <c r="QZG183" s="72"/>
      <c r="QZH183" s="72"/>
      <c r="QZI183" s="72"/>
      <c r="QZJ183" s="72" t="s">
        <v>84</v>
      </c>
      <c r="QZK183" s="72"/>
      <c r="QZL183" s="72"/>
      <c r="QZM183" s="72"/>
      <c r="QZN183" s="72" t="s">
        <v>84</v>
      </c>
      <c r="QZO183" s="72"/>
      <c r="QZP183" s="72"/>
      <c r="QZQ183" s="72"/>
      <c r="QZR183" s="72" t="s">
        <v>84</v>
      </c>
      <c r="QZS183" s="72"/>
      <c r="QZT183" s="72"/>
      <c r="QZU183" s="72"/>
      <c r="QZV183" s="72" t="s">
        <v>84</v>
      </c>
      <c r="QZW183" s="72"/>
      <c r="QZX183" s="72"/>
      <c r="QZY183" s="72"/>
      <c r="QZZ183" s="72" t="s">
        <v>84</v>
      </c>
      <c r="RAA183" s="72"/>
      <c r="RAB183" s="72"/>
      <c r="RAC183" s="72"/>
      <c r="RAD183" s="72" t="s">
        <v>84</v>
      </c>
      <c r="RAE183" s="72"/>
      <c r="RAF183" s="72"/>
      <c r="RAG183" s="72"/>
      <c r="RAH183" s="72" t="s">
        <v>84</v>
      </c>
      <c r="RAI183" s="72"/>
      <c r="RAJ183" s="72"/>
      <c r="RAK183" s="72"/>
      <c r="RAL183" s="72" t="s">
        <v>84</v>
      </c>
      <c r="RAM183" s="72"/>
      <c r="RAN183" s="72"/>
      <c r="RAO183" s="72"/>
      <c r="RAP183" s="72" t="s">
        <v>84</v>
      </c>
      <c r="RAQ183" s="72"/>
      <c r="RAR183" s="72"/>
      <c r="RAS183" s="72"/>
      <c r="RAT183" s="72" t="s">
        <v>84</v>
      </c>
      <c r="RAU183" s="72"/>
      <c r="RAV183" s="72"/>
      <c r="RAW183" s="72"/>
      <c r="RAX183" s="72" t="s">
        <v>84</v>
      </c>
      <c r="RAY183" s="72"/>
      <c r="RAZ183" s="72"/>
      <c r="RBA183" s="72"/>
      <c r="RBB183" s="72" t="s">
        <v>84</v>
      </c>
      <c r="RBC183" s="72"/>
      <c r="RBD183" s="72"/>
      <c r="RBE183" s="72"/>
      <c r="RBF183" s="72" t="s">
        <v>84</v>
      </c>
      <c r="RBG183" s="72"/>
      <c r="RBH183" s="72"/>
      <c r="RBI183" s="72"/>
      <c r="RBJ183" s="72" t="s">
        <v>84</v>
      </c>
      <c r="RBK183" s="72"/>
      <c r="RBL183" s="72"/>
      <c r="RBM183" s="72"/>
      <c r="RBN183" s="72" t="s">
        <v>84</v>
      </c>
      <c r="RBO183" s="72"/>
      <c r="RBP183" s="72"/>
      <c r="RBQ183" s="72"/>
      <c r="RBR183" s="72" t="s">
        <v>84</v>
      </c>
      <c r="RBS183" s="72"/>
      <c r="RBT183" s="72"/>
      <c r="RBU183" s="72"/>
      <c r="RBV183" s="72" t="s">
        <v>84</v>
      </c>
      <c r="RBW183" s="72"/>
      <c r="RBX183" s="72"/>
      <c r="RBY183" s="72"/>
      <c r="RBZ183" s="72" t="s">
        <v>84</v>
      </c>
      <c r="RCA183" s="72"/>
      <c r="RCB183" s="72"/>
      <c r="RCC183" s="72"/>
      <c r="RCD183" s="72" t="s">
        <v>84</v>
      </c>
      <c r="RCE183" s="72"/>
      <c r="RCF183" s="72"/>
      <c r="RCG183" s="72"/>
      <c r="RCH183" s="72" t="s">
        <v>84</v>
      </c>
      <c r="RCI183" s="72"/>
      <c r="RCJ183" s="72"/>
      <c r="RCK183" s="72"/>
      <c r="RCL183" s="72" t="s">
        <v>84</v>
      </c>
      <c r="RCM183" s="72"/>
      <c r="RCN183" s="72"/>
      <c r="RCO183" s="72"/>
      <c r="RCP183" s="72" t="s">
        <v>84</v>
      </c>
      <c r="RCQ183" s="72"/>
      <c r="RCR183" s="72"/>
      <c r="RCS183" s="72"/>
      <c r="RCT183" s="72" t="s">
        <v>84</v>
      </c>
      <c r="RCU183" s="72"/>
      <c r="RCV183" s="72"/>
      <c r="RCW183" s="72"/>
      <c r="RCX183" s="72" t="s">
        <v>84</v>
      </c>
      <c r="RCY183" s="72"/>
      <c r="RCZ183" s="72"/>
      <c r="RDA183" s="72"/>
      <c r="RDB183" s="72" t="s">
        <v>84</v>
      </c>
      <c r="RDC183" s="72"/>
      <c r="RDD183" s="72"/>
      <c r="RDE183" s="72"/>
      <c r="RDF183" s="72" t="s">
        <v>84</v>
      </c>
      <c r="RDG183" s="72"/>
      <c r="RDH183" s="72"/>
      <c r="RDI183" s="72"/>
      <c r="RDJ183" s="72" t="s">
        <v>84</v>
      </c>
      <c r="RDK183" s="72"/>
      <c r="RDL183" s="72"/>
      <c r="RDM183" s="72"/>
      <c r="RDN183" s="72" t="s">
        <v>84</v>
      </c>
      <c r="RDO183" s="72"/>
      <c r="RDP183" s="72"/>
      <c r="RDQ183" s="72"/>
      <c r="RDR183" s="72" t="s">
        <v>84</v>
      </c>
      <c r="RDS183" s="72"/>
      <c r="RDT183" s="72"/>
      <c r="RDU183" s="72"/>
      <c r="RDV183" s="72" t="s">
        <v>84</v>
      </c>
      <c r="RDW183" s="72"/>
      <c r="RDX183" s="72"/>
      <c r="RDY183" s="72"/>
      <c r="RDZ183" s="72" t="s">
        <v>84</v>
      </c>
      <c r="REA183" s="72"/>
      <c r="REB183" s="72"/>
      <c r="REC183" s="72"/>
      <c r="RED183" s="72" t="s">
        <v>84</v>
      </c>
      <c r="REE183" s="72"/>
      <c r="REF183" s="72"/>
      <c r="REG183" s="72"/>
      <c r="REH183" s="72" t="s">
        <v>84</v>
      </c>
      <c r="REI183" s="72"/>
      <c r="REJ183" s="72"/>
      <c r="REK183" s="72"/>
      <c r="REL183" s="72" t="s">
        <v>84</v>
      </c>
      <c r="REM183" s="72"/>
      <c r="REN183" s="72"/>
      <c r="REO183" s="72"/>
      <c r="REP183" s="72" t="s">
        <v>84</v>
      </c>
      <c r="REQ183" s="72"/>
      <c r="RER183" s="72"/>
      <c r="RES183" s="72"/>
      <c r="RET183" s="72" t="s">
        <v>84</v>
      </c>
      <c r="REU183" s="72"/>
      <c r="REV183" s="72"/>
      <c r="REW183" s="72"/>
      <c r="REX183" s="72" t="s">
        <v>84</v>
      </c>
      <c r="REY183" s="72"/>
      <c r="REZ183" s="72"/>
      <c r="RFA183" s="72"/>
      <c r="RFB183" s="72" t="s">
        <v>84</v>
      </c>
      <c r="RFC183" s="72"/>
      <c r="RFD183" s="72"/>
      <c r="RFE183" s="72"/>
      <c r="RFF183" s="72" t="s">
        <v>84</v>
      </c>
      <c r="RFG183" s="72"/>
      <c r="RFH183" s="72"/>
      <c r="RFI183" s="72"/>
      <c r="RFJ183" s="72" t="s">
        <v>84</v>
      </c>
      <c r="RFK183" s="72"/>
      <c r="RFL183" s="72"/>
      <c r="RFM183" s="72"/>
      <c r="RFN183" s="72" t="s">
        <v>84</v>
      </c>
      <c r="RFO183" s="72"/>
      <c r="RFP183" s="72"/>
      <c r="RFQ183" s="72"/>
      <c r="RFR183" s="72" t="s">
        <v>84</v>
      </c>
      <c r="RFS183" s="72"/>
      <c r="RFT183" s="72"/>
      <c r="RFU183" s="72"/>
      <c r="RFV183" s="72" t="s">
        <v>84</v>
      </c>
      <c r="RFW183" s="72"/>
      <c r="RFX183" s="72"/>
      <c r="RFY183" s="72"/>
      <c r="RFZ183" s="72" t="s">
        <v>84</v>
      </c>
      <c r="RGA183" s="72"/>
      <c r="RGB183" s="72"/>
      <c r="RGC183" s="72"/>
      <c r="RGD183" s="72" t="s">
        <v>84</v>
      </c>
      <c r="RGE183" s="72"/>
      <c r="RGF183" s="72"/>
      <c r="RGG183" s="72"/>
      <c r="RGH183" s="72" t="s">
        <v>84</v>
      </c>
      <c r="RGI183" s="72"/>
      <c r="RGJ183" s="72"/>
      <c r="RGK183" s="72"/>
      <c r="RGL183" s="72" t="s">
        <v>84</v>
      </c>
      <c r="RGM183" s="72"/>
      <c r="RGN183" s="72"/>
      <c r="RGO183" s="72"/>
      <c r="RGP183" s="72" t="s">
        <v>84</v>
      </c>
      <c r="RGQ183" s="72"/>
      <c r="RGR183" s="72"/>
      <c r="RGS183" s="72"/>
      <c r="RGT183" s="72" t="s">
        <v>84</v>
      </c>
      <c r="RGU183" s="72"/>
      <c r="RGV183" s="72"/>
      <c r="RGW183" s="72"/>
      <c r="RGX183" s="72" t="s">
        <v>84</v>
      </c>
      <c r="RGY183" s="72"/>
      <c r="RGZ183" s="72"/>
      <c r="RHA183" s="72"/>
      <c r="RHB183" s="72" t="s">
        <v>84</v>
      </c>
      <c r="RHC183" s="72"/>
      <c r="RHD183" s="72"/>
      <c r="RHE183" s="72"/>
      <c r="RHF183" s="72" t="s">
        <v>84</v>
      </c>
      <c r="RHG183" s="72"/>
      <c r="RHH183" s="72"/>
      <c r="RHI183" s="72"/>
      <c r="RHJ183" s="72" t="s">
        <v>84</v>
      </c>
      <c r="RHK183" s="72"/>
      <c r="RHL183" s="72"/>
      <c r="RHM183" s="72"/>
      <c r="RHN183" s="72" t="s">
        <v>84</v>
      </c>
      <c r="RHO183" s="72"/>
      <c r="RHP183" s="72"/>
      <c r="RHQ183" s="72"/>
      <c r="RHR183" s="72" t="s">
        <v>84</v>
      </c>
      <c r="RHS183" s="72"/>
      <c r="RHT183" s="72"/>
      <c r="RHU183" s="72"/>
      <c r="RHV183" s="72" t="s">
        <v>84</v>
      </c>
      <c r="RHW183" s="72"/>
      <c r="RHX183" s="72"/>
      <c r="RHY183" s="72"/>
      <c r="RHZ183" s="72" t="s">
        <v>84</v>
      </c>
      <c r="RIA183" s="72"/>
      <c r="RIB183" s="72"/>
      <c r="RIC183" s="72"/>
      <c r="RID183" s="72" t="s">
        <v>84</v>
      </c>
      <c r="RIE183" s="72"/>
      <c r="RIF183" s="72"/>
      <c r="RIG183" s="72"/>
      <c r="RIH183" s="72" t="s">
        <v>84</v>
      </c>
      <c r="RII183" s="72"/>
      <c r="RIJ183" s="72"/>
      <c r="RIK183" s="72"/>
      <c r="RIL183" s="72" t="s">
        <v>84</v>
      </c>
      <c r="RIM183" s="72"/>
      <c r="RIN183" s="72"/>
      <c r="RIO183" s="72"/>
      <c r="RIP183" s="72" t="s">
        <v>84</v>
      </c>
      <c r="RIQ183" s="72"/>
      <c r="RIR183" s="72"/>
      <c r="RIS183" s="72"/>
      <c r="RIT183" s="72" t="s">
        <v>84</v>
      </c>
      <c r="RIU183" s="72"/>
      <c r="RIV183" s="72"/>
      <c r="RIW183" s="72"/>
      <c r="RIX183" s="72" t="s">
        <v>84</v>
      </c>
      <c r="RIY183" s="72"/>
      <c r="RIZ183" s="72"/>
      <c r="RJA183" s="72"/>
      <c r="RJB183" s="72" t="s">
        <v>84</v>
      </c>
      <c r="RJC183" s="72"/>
      <c r="RJD183" s="72"/>
      <c r="RJE183" s="72"/>
      <c r="RJF183" s="72" t="s">
        <v>84</v>
      </c>
      <c r="RJG183" s="72"/>
      <c r="RJH183" s="72"/>
      <c r="RJI183" s="72"/>
      <c r="RJJ183" s="72" t="s">
        <v>84</v>
      </c>
      <c r="RJK183" s="72"/>
      <c r="RJL183" s="72"/>
      <c r="RJM183" s="72"/>
      <c r="RJN183" s="72" t="s">
        <v>84</v>
      </c>
      <c r="RJO183" s="72"/>
      <c r="RJP183" s="72"/>
      <c r="RJQ183" s="72"/>
      <c r="RJR183" s="72" t="s">
        <v>84</v>
      </c>
      <c r="RJS183" s="72"/>
      <c r="RJT183" s="72"/>
      <c r="RJU183" s="72"/>
      <c r="RJV183" s="72" t="s">
        <v>84</v>
      </c>
      <c r="RJW183" s="72"/>
      <c r="RJX183" s="72"/>
      <c r="RJY183" s="72"/>
      <c r="RJZ183" s="72" t="s">
        <v>84</v>
      </c>
      <c r="RKA183" s="72"/>
      <c r="RKB183" s="72"/>
      <c r="RKC183" s="72"/>
      <c r="RKD183" s="72" t="s">
        <v>84</v>
      </c>
      <c r="RKE183" s="72"/>
      <c r="RKF183" s="72"/>
      <c r="RKG183" s="72"/>
      <c r="RKH183" s="72" t="s">
        <v>84</v>
      </c>
      <c r="RKI183" s="72"/>
      <c r="RKJ183" s="72"/>
      <c r="RKK183" s="72"/>
      <c r="RKL183" s="72" t="s">
        <v>84</v>
      </c>
      <c r="RKM183" s="72"/>
      <c r="RKN183" s="72"/>
      <c r="RKO183" s="72"/>
      <c r="RKP183" s="72" t="s">
        <v>84</v>
      </c>
      <c r="RKQ183" s="72"/>
      <c r="RKR183" s="72"/>
      <c r="RKS183" s="72"/>
      <c r="RKT183" s="72" t="s">
        <v>84</v>
      </c>
      <c r="RKU183" s="72"/>
      <c r="RKV183" s="72"/>
      <c r="RKW183" s="72"/>
      <c r="RKX183" s="72" t="s">
        <v>84</v>
      </c>
      <c r="RKY183" s="72"/>
      <c r="RKZ183" s="72"/>
      <c r="RLA183" s="72"/>
      <c r="RLB183" s="72" t="s">
        <v>84</v>
      </c>
      <c r="RLC183" s="72"/>
      <c r="RLD183" s="72"/>
      <c r="RLE183" s="72"/>
      <c r="RLF183" s="72" t="s">
        <v>84</v>
      </c>
      <c r="RLG183" s="72"/>
      <c r="RLH183" s="72"/>
      <c r="RLI183" s="72"/>
      <c r="RLJ183" s="72" t="s">
        <v>84</v>
      </c>
      <c r="RLK183" s="72"/>
      <c r="RLL183" s="72"/>
      <c r="RLM183" s="72"/>
      <c r="RLN183" s="72" t="s">
        <v>84</v>
      </c>
      <c r="RLO183" s="72"/>
      <c r="RLP183" s="72"/>
      <c r="RLQ183" s="72"/>
      <c r="RLR183" s="72" t="s">
        <v>84</v>
      </c>
      <c r="RLS183" s="72"/>
      <c r="RLT183" s="72"/>
      <c r="RLU183" s="72"/>
      <c r="RLV183" s="72" t="s">
        <v>84</v>
      </c>
      <c r="RLW183" s="72"/>
      <c r="RLX183" s="72"/>
      <c r="RLY183" s="72"/>
      <c r="RLZ183" s="72" t="s">
        <v>84</v>
      </c>
      <c r="RMA183" s="72"/>
      <c r="RMB183" s="72"/>
      <c r="RMC183" s="72"/>
      <c r="RMD183" s="72" t="s">
        <v>84</v>
      </c>
      <c r="RME183" s="72"/>
      <c r="RMF183" s="72"/>
      <c r="RMG183" s="72"/>
      <c r="RMH183" s="72" t="s">
        <v>84</v>
      </c>
      <c r="RMI183" s="72"/>
      <c r="RMJ183" s="72"/>
      <c r="RMK183" s="72"/>
      <c r="RML183" s="72" t="s">
        <v>84</v>
      </c>
      <c r="RMM183" s="72"/>
      <c r="RMN183" s="72"/>
      <c r="RMO183" s="72"/>
      <c r="RMP183" s="72" t="s">
        <v>84</v>
      </c>
      <c r="RMQ183" s="72"/>
      <c r="RMR183" s="72"/>
      <c r="RMS183" s="72"/>
      <c r="RMT183" s="72" t="s">
        <v>84</v>
      </c>
      <c r="RMU183" s="72"/>
      <c r="RMV183" s="72"/>
      <c r="RMW183" s="72"/>
      <c r="RMX183" s="72" t="s">
        <v>84</v>
      </c>
      <c r="RMY183" s="72"/>
      <c r="RMZ183" s="72"/>
      <c r="RNA183" s="72"/>
      <c r="RNB183" s="72" t="s">
        <v>84</v>
      </c>
      <c r="RNC183" s="72"/>
      <c r="RND183" s="72"/>
      <c r="RNE183" s="72"/>
      <c r="RNF183" s="72" t="s">
        <v>84</v>
      </c>
      <c r="RNG183" s="72"/>
      <c r="RNH183" s="72"/>
      <c r="RNI183" s="72"/>
      <c r="RNJ183" s="72" t="s">
        <v>84</v>
      </c>
      <c r="RNK183" s="72"/>
      <c r="RNL183" s="72"/>
      <c r="RNM183" s="72"/>
      <c r="RNN183" s="72" t="s">
        <v>84</v>
      </c>
      <c r="RNO183" s="72"/>
      <c r="RNP183" s="72"/>
      <c r="RNQ183" s="72"/>
      <c r="RNR183" s="72" t="s">
        <v>84</v>
      </c>
      <c r="RNS183" s="72"/>
      <c r="RNT183" s="72"/>
      <c r="RNU183" s="72"/>
      <c r="RNV183" s="72" t="s">
        <v>84</v>
      </c>
      <c r="RNW183" s="72"/>
      <c r="RNX183" s="72"/>
      <c r="RNY183" s="72"/>
      <c r="RNZ183" s="72" t="s">
        <v>84</v>
      </c>
      <c r="ROA183" s="72"/>
      <c r="ROB183" s="72"/>
      <c r="ROC183" s="72"/>
      <c r="ROD183" s="72" t="s">
        <v>84</v>
      </c>
      <c r="ROE183" s="72"/>
      <c r="ROF183" s="72"/>
      <c r="ROG183" s="72"/>
      <c r="ROH183" s="72" t="s">
        <v>84</v>
      </c>
      <c r="ROI183" s="72"/>
      <c r="ROJ183" s="72"/>
      <c r="ROK183" s="72"/>
      <c r="ROL183" s="72" t="s">
        <v>84</v>
      </c>
      <c r="ROM183" s="72"/>
      <c r="RON183" s="72"/>
      <c r="ROO183" s="72"/>
      <c r="ROP183" s="72" t="s">
        <v>84</v>
      </c>
      <c r="ROQ183" s="72"/>
      <c r="ROR183" s="72"/>
      <c r="ROS183" s="72"/>
      <c r="ROT183" s="72" t="s">
        <v>84</v>
      </c>
      <c r="ROU183" s="72"/>
      <c r="ROV183" s="72"/>
      <c r="ROW183" s="72"/>
      <c r="ROX183" s="72" t="s">
        <v>84</v>
      </c>
      <c r="ROY183" s="72"/>
      <c r="ROZ183" s="72"/>
      <c r="RPA183" s="72"/>
      <c r="RPB183" s="72" t="s">
        <v>84</v>
      </c>
      <c r="RPC183" s="72"/>
      <c r="RPD183" s="72"/>
      <c r="RPE183" s="72"/>
      <c r="RPF183" s="72" t="s">
        <v>84</v>
      </c>
      <c r="RPG183" s="72"/>
      <c r="RPH183" s="72"/>
      <c r="RPI183" s="72"/>
      <c r="RPJ183" s="72" t="s">
        <v>84</v>
      </c>
      <c r="RPK183" s="72"/>
      <c r="RPL183" s="72"/>
      <c r="RPM183" s="72"/>
      <c r="RPN183" s="72" t="s">
        <v>84</v>
      </c>
      <c r="RPO183" s="72"/>
      <c r="RPP183" s="72"/>
      <c r="RPQ183" s="72"/>
      <c r="RPR183" s="72" t="s">
        <v>84</v>
      </c>
      <c r="RPS183" s="72"/>
      <c r="RPT183" s="72"/>
      <c r="RPU183" s="72"/>
      <c r="RPV183" s="72" t="s">
        <v>84</v>
      </c>
      <c r="RPW183" s="72"/>
      <c r="RPX183" s="72"/>
      <c r="RPY183" s="72"/>
      <c r="RPZ183" s="72" t="s">
        <v>84</v>
      </c>
      <c r="RQA183" s="72"/>
      <c r="RQB183" s="72"/>
      <c r="RQC183" s="72"/>
      <c r="RQD183" s="72" t="s">
        <v>84</v>
      </c>
      <c r="RQE183" s="72"/>
      <c r="RQF183" s="72"/>
      <c r="RQG183" s="72"/>
      <c r="RQH183" s="72" t="s">
        <v>84</v>
      </c>
      <c r="RQI183" s="72"/>
      <c r="RQJ183" s="72"/>
      <c r="RQK183" s="72"/>
      <c r="RQL183" s="72" t="s">
        <v>84</v>
      </c>
      <c r="RQM183" s="72"/>
      <c r="RQN183" s="72"/>
      <c r="RQO183" s="72"/>
      <c r="RQP183" s="72" t="s">
        <v>84</v>
      </c>
      <c r="RQQ183" s="72"/>
      <c r="RQR183" s="72"/>
      <c r="RQS183" s="72"/>
      <c r="RQT183" s="72" t="s">
        <v>84</v>
      </c>
      <c r="RQU183" s="72"/>
      <c r="RQV183" s="72"/>
      <c r="RQW183" s="72"/>
      <c r="RQX183" s="72" t="s">
        <v>84</v>
      </c>
      <c r="RQY183" s="72"/>
      <c r="RQZ183" s="72"/>
      <c r="RRA183" s="72"/>
      <c r="RRB183" s="72" t="s">
        <v>84</v>
      </c>
      <c r="RRC183" s="72"/>
      <c r="RRD183" s="72"/>
      <c r="RRE183" s="72"/>
      <c r="RRF183" s="72" t="s">
        <v>84</v>
      </c>
      <c r="RRG183" s="72"/>
      <c r="RRH183" s="72"/>
      <c r="RRI183" s="72"/>
      <c r="RRJ183" s="72" t="s">
        <v>84</v>
      </c>
      <c r="RRK183" s="72"/>
      <c r="RRL183" s="72"/>
      <c r="RRM183" s="72"/>
      <c r="RRN183" s="72" t="s">
        <v>84</v>
      </c>
      <c r="RRO183" s="72"/>
      <c r="RRP183" s="72"/>
      <c r="RRQ183" s="72"/>
      <c r="RRR183" s="72" t="s">
        <v>84</v>
      </c>
      <c r="RRS183" s="72"/>
      <c r="RRT183" s="72"/>
      <c r="RRU183" s="72"/>
      <c r="RRV183" s="72" t="s">
        <v>84</v>
      </c>
      <c r="RRW183" s="72"/>
      <c r="RRX183" s="72"/>
      <c r="RRY183" s="72"/>
      <c r="RRZ183" s="72" t="s">
        <v>84</v>
      </c>
      <c r="RSA183" s="72"/>
      <c r="RSB183" s="72"/>
      <c r="RSC183" s="72"/>
      <c r="RSD183" s="72" t="s">
        <v>84</v>
      </c>
      <c r="RSE183" s="72"/>
      <c r="RSF183" s="72"/>
      <c r="RSG183" s="72"/>
      <c r="RSH183" s="72" t="s">
        <v>84</v>
      </c>
      <c r="RSI183" s="72"/>
      <c r="RSJ183" s="72"/>
      <c r="RSK183" s="72"/>
      <c r="RSL183" s="72" t="s">
        <v>84</v>
      </c>
      <c r="RSM183" s="72"/>
      <c r="RSN183" s="72"/>
      <c r="RSO183" s="72"/>
      <c r="RSP183" s="72" t="s">
        <v>84</v>
      </c>
      <c r="RSQ183" s="72"/>
      <c r="RSR183" s="72"/>
      <c r="RSS183" s="72"/>
      <c r="RST183" s="72" t="s">
        <v>84</v>
      </c>
      <c r="RSU183" s="72"/>
      <c r="RSV183" s="72"/>
      <c r="RSW183" s="72"/>
      <c r="RSX183" s="72" t="s">
        <v>84</v>
      </c>
      <c r="RSY183" s="72"/>
      <c r="RSZ183" s="72"/>
      <c r="RTA183" s="72"/>
      <c r="RTB183" s="72" t="s">
        <v>84</v>
      </c>
      <c r="RTC183" s="72"/>
      <c r="RTD183" s="72"/>
      <c r="RTE183" s="72"/>
      <c r="RTF183" s="72" t="s">
        <v>84</v>
      </c>
      <c r="RTG183" s="72"/>
      <c r="RTH183" s="72"/>
      <c r="RTI183" s="72"/>
      <c r="RTJ183" s="72" t="s">
        <v>84</v>
      </c>
      <c r="RTK183" s="72"/>
      <c r="RTL183" s="72"/>
      <c r="RTM183" s="72"/>
      <c r="RTN183" s="72" t="s">
        <v>84</v>
      </c>
      <c r="RTO183" s="72"/>
      <c r="RTP183" s="72"/>
      <c r="RTQ183" s="72"/>
      <c r="RTR183" s="72" t="s">
        <v>84</v>
      </c>
      <c r="RTS183" s="72"/>
      <c r="RTT183" s="72"/>
      <c r="RTU183" s="72"/>
      <c r="RTV183" s="72" t="s">
        <v>84</v>
      </c>
      <c r="RTW183" s="72"/>
      <c r="RTX183" s="72"/>
      <c r="RTY183" s="72"/>
      <c r="RTZ183" s="72" t="s">
        <v>84</v>
      </c>
      <c r="RUA183" s="72"/>
      <c r="RUB183" s="72"/>
      <c r="RUC183" s="72"/>
      <c r="RUD183" s="72" t="s">
        <v>84</v>
      </c>
      <c r="RUE183" s="72"/>
      <c r="RUF183" s="72"/>
      <c r="RUG183" s="72"/>
      <c r="RUH183" s="72" t="s">
        <v>84</v>
      </c>
      <c r="RUI183" s="72"/>
      <c r="RUJ183" s="72"/>
      <c r="RUK183" s="72"/>
      <c r="RUL183" s="72" t="s">
        <v>84</v>
      </c>
      <c r="RUM183" s="72"/>
      <c r="RUN183" s="72"/>
      <c r="RUO183" s="72"/>
      <c r="RUP183" s="72" t="s">
        <v>84</v>
      </c>
      <c r="RUQ183" s="72"/>
      <c r="RUR183" s="72"/>
      <c r="RUS183" s="72"/>
      <c r="RUT183" s="72" t="s">
        <v>84</v>
      </c>
      <c r="RUU183" s="72"/>
      <c r="RUV183" s="72"/>
      <c r="RUW183" s="72"/>
      <c r="RUX183" s="72" t="s">
        <v>84</v>
      </c>
      <c r="RUY183" s="72"/>
      <c r="RUZ183" s="72"/>
      <c r="RVA183" s="72"/>
      <c r="RVB183" s="72" t="s">
        <v>84</v>
      </c>
      <c r="RVC183" s="72"/>
      <c r="RVD183" s="72"/>
      <c r="RVE183" s="72"/>
      <c r="RVF183" s="72" t="s">
        <v>84</v>
      </c>
      <c r="RVG183" s="72"/>
      <c r="RVH183" s="72"/>
      <c r="RVI183" s="72"/>
      <c r="RVJ183" s="72" t="s">
        <v>84</v>
      </c>
      <c r="RVK183" s="72"/>
      <c r="RVL183" s="72"/>
      <c r="RVM183" s="72"/>
      <c r="RVN183" s="72" t="s">
        <v>84</v>
      </c>
      <c r="RVO183" s="72"/>
      <c r="RVP183" s="72"/>
      <c r="RVQ183" s="72"/>
      <c r="RVR183" s="72" t="s">
        <v>84</v>
      </c>
      <c r="RVS183" s="72"/>
      <c r="RVT183" s="72"/>
      <c r="RVU183" s="72"/>
      <c r="RVV183" s="72" t="s">
        <v>84</v>
      </c>
      <c r="RVW183" s="72"/>
      <c r="RVX183" s="72"/>
      <c r="RVY183" s="72"/>
      <c r="RVZ183" s="72" t="s">
        <v>84</v>
      </c>
      <c r="RWA183" s="72"/>
      <c r="RWB183" s="72"/>
      <c r="RWC183" s="72"/>
      <c r="RWD183" s="72" t="s">
        <v>84</v>
      </c>
      <c r="RWE183" s="72"/>
      <c r="RWF183" s="72"/>
      <c r="RWG183" s="72"/>
      <c r="RWH183" s="72" t="s">
        <v>84</v>
      </c>
      <c r="RWI183" s="72"/>
      <c r="RWJ183" s="72"/>
      <c r="RWK183" s="72"/>
      <c r="RWL183" s="72" t="s">
        <v>84</v>
      </c>
      <c r="RWM183" s="72"/>
      <c r="RWN183" s="72"/>
      <c r="RWO183" s="72"/>
      <c r="RWP183" s="72" t="s">
        <v>84</v>
      </c>
      <c r="RWQ183" s="72"/>
      <c r="RWR183" s="72"/>
      <c r="RWS183" s="72"/>
      <c r="RWT183" s="72" t="s">
        <v>84</v>
      </c>
      <c r="RWU183" s="72"/>
      <c r="RWV183" s="72"/>
      <c r="RWW183" s="72"/>
      <c r="RWX183" s="72" t="s">
        <v>84</v>
      </c>
      <c r="RWY183" s="72"/>
      <c r="RWZ183" s="72"/>
      <c r="RXA183" s="72"/>
      <c r="RXB183" s="72" t="s">
        <v>84</v>
      </c>
      <c r="RXC183" s="72"/>
      <c r="RXD183" s="72"/>
      <c r="RXE183" s="72"/>
      <c r="RXF183" s="72" t="s">
        <v>84</v>
      </c>
      <c r="RXG183" s="72"/>
      <c r="RXH183" s="72"/>
      <c r="RXI183" s="72"/>
      <c r="RXJ183" s="72" t="s">
        <v>84</v>
      </c>
      <c r="RXK183" s="72"/>
      <c r="RXL183" s="72"/>
      <c r="RXM183" s="72"/>
      <c r="RXN183" s="72" t="s">
        <v>84</v>
      </c>
      <c r="RXO183" s="72"/>
      <c r="RXP183" s="72"/>
      <c r="RXQ183" s="72"/>
      <c r="RXR183" s="72" t="s">
        <v>84</v>
      </c>
      <c r="RXS183" s="72"/>
      <c r="RXT183" s="72"/>
      <c r="RXU183" s="72"/>
      <c r="RXV183" s="72" t="s">
        <v>84</v>
      </c>
      <c r="RXW183" s="72"/>
      <c r="RXX183" s="72"/>
      <c r="RXY183" s="72"/>
      <c r="RXZ183" s="72" t="s">
        <v>84</v>
      </c>
      <c r="RYA183" s="72"/>
      <c r="RYB183" s="72"/>
      <c r="RYC183" s="72"/>
      <c r="RYD183" s="72" t="s">
        <v>84</v>
      </c>
      <c r="RYE183" s="72"/>
      <c r="RYF183" s="72"/>
      <c r="RYG183" s="72"/>
      <c r="RYH183" s="72" t="s">
        <v>84</v>
      </c>
      <c r="RYI183" s="72"/>
      <c r="RYJ183" s="72"/>
      <c r="RYK183" s="72"/>
      <c r="RYL183" s="72" t="s">
        <v>84</v>
      </c>
      <c r="RYM183" s="72"/>
      <c r="RYN183" s="72"/>
      <c r="RYO183" s="72"/>
      <c r="RYP183" s="72" t="s">
        <v>84</v>
      </c>
      <c r="RYQ183" s="72"/>
      <c r="RYR183" s="72"/>
      <c r="RYS183" s="72"/>
      <c r="RYT183" s="72" t="s">
        <v>84</v>
      </c>
      <c r="RYU183" s="72"/>
      <c r="RYV183" s="72"/>
      <c r="RYW183" s="72"/>
      <c r="RYX183" s="72" t="s">
        <v>84</v>
      </c>
      <c r="RYY183" s="72"/>
      <c r="RYZ183" s="72"/>
      <c r="RZA183" s="72"/>
      <c r="RZB183" s="72" t="s">
        <v>84</v>
      </c>
      <c r="RZC183" s="72"/>
      <c r="RZD183" s="72"/>
      <c r="RZE183" s="72"/>
      <c r="RZF183" s="72" t="s">
        <v>84</v>
      </c>
      <c r="RZG183" s="72"/>
      <c r="RZH183" s="72"/>
      <c r="RZI183" s="72"/>
      <c r="RZJ183" s="72" t="s">
        <v>84</v>
      </c>
      <c r="RZK183" s="72"/>
      <c r="RZL183" s="72"/>
      <c r="RZM183" s="72"/>
      <c r="RZN183" s="72" t="s">
        <v>84</v>
      </c>
      <c r="RZO183" s="72"/>
      <c r="RZP183" s="72"/>
      <c r="RZQ183" s="72"/>
      <c r="RZR183" s="72" t="s">
        <v>84</v>
      </c>
      <c r="RZS183" s="72"/>
      <c r="RZT183" s="72"/>
      <c r="RZU183" s="72"/>
      <c r="RZV183" s="72" t="s">
        <v>84</v>
      </c>
      <c r="RZW183" s="72"/>
      <c r="RZX183" s="72"/>
      <c r="RZY183" s="72"/>
      <c r="RZZ183" s="72" t="s">
        <v>84</v>
      </c>
      <c r="SAA183" s="72"/>
      <c r="SAB183" s="72"/>
      <c r="SAC183" s="72"/>
      <c r="SAD183" s="72" t="s">
        <v>84</v>
      </c>
      <c r="SAE183" s="72"/>
      <c r="SAF183" s="72"/>
      <c r="SAG183" s="72"/>
      <c r="SAH183" s="72" t="s">
        <v>84</v>
      </c>
      <c r="SAI183" s="72"/>
      <c r="SAJ183" s="72"/>
      <c r="SAK183" s="72"/>
      <c r="SAL183" s="72" t="s">
        <v>84</v>
      </c>
      <c r="SAM183" s="72"/>
      <c r="SAN183" s="72"/>
      <c r="SAO183" s="72"/>
      <c r="SAP183" s="72" t="s">
        <v>84</v>
      </c>
      <c r="SAQ183" s="72"/>
      <c r="SAR183" s="72"/>
      <c r="SAS183" s="72"/>
      <c r="SAT183" s="72" t="s">
        <v>84</v>
      </c>
      <c r="SAU183" s="72"/>
      <c r="SAV183" s="72"/>
      <c r="SAW183" s="72"/>
      <c r="SAX183" s="72" t="s">
        <v>84</v>
      </c>
      <c r="SAY183" s="72"/>
      <c r="SAZ183" s="72"/>
      <c r="SBA183" s="72"/>
      <c r="SBB183" s="72" t="s">
        <v>84</v>
      </c>
      <c r="SBC183" s="72"/>
      <c r="SBD183" s="72"/>
      <c r="SBE183" s="72"/>
      <c r="SBF183" s="72" t="s">
        <v>84</v>
      </c>
      <c r="SBG183" s="72"/>
      <c r="SBH183" s="72"/>
      <c r="SBI183" s="72"/>
      <c r="SBJ183" s="72" t="s">
        <v>84</v>
      </c>
      <c r="SBK183" s="72"/>
      <c r="SBL183" s="72"/>
      <c r="SBM183" s="72"/>
      <c r="SBN183" s="72" t="s">
        <v>84</v>
      </c>
      <c r="SBO183" s="72"/>
      <c r="SBP183" s="72"/>
      <c r="SBQ183" s="72"/>
      <c r="SBR183" s="72" t="s">
        <v>84</v>
      </c>
      <c r="SBS183" s="72"/>
      <c r="SBT183" s="72"/>
      <c r="SBU183" s="72"/>
      <c r="SBV183" s="72" t="s">
        <v>84</v>
      </c>
      <c r="SBW183" s="72"/>
      <c r="SBX183" s="72"/>
      <c r="SBY183" s="72"/>
      <c r="SBZ183" s="72" t="s">
        <v>84</v>
      </c>
      <c r="SCA183" s="72"/>
      <c r="SCB183" s="72"/>
      <c r="SCC183" s="72"/>
      <c r="SCD183" s="72" t="s">
        <v>84</v>
      </c>
      <c r="SCE183" s="72"/>
      <c r="SCF183" s="72"/>
      <c r="SCG183" s="72"/>
      <c r="SCH183" s="72" t="s">
        <v>84</v>
      </c>
      <c r="SCI183" s="72"/>
      <c r="SCJ183" s="72"/>
      <c r="SCK183" s="72"/>
      <c r="SCL183" s="72" t="s">
        <v>84</v>
      </c>
      <c r="SCM183" s="72"/>
      <c r="SCN183" s="72"/>
      <c r="SCO183" s="72"/>
      <c r="SCP183" s="72" t="s">
        <v>84</v>
      </c>
      <c r="SCQ183" s="72"/>
      <c r="SCR183" s="72"/>
      <c r="SCS183" s="72"/>
      <c r="SCT183" s="72" t="s">
        <v>84</v>
      </c>
      <c r="SCU183" s="72"/>
      <c r="SCV183" s="72"/>
      <c r="SCW183" s="72"/>
      <c r="SCX183" s="72" t="s">
        <v>84</v>
      </c>
      <c r="SCY183" s="72"/>
      <c r="SCZ183" s="72"/>
      <c r="SDA183" s="72"/>
      <c r="SDB183" s="72" t="s">
        <v>84</v>
      </c>
      <c r="SDC183" s="72"/>
      <c r="SDD183" s="72"/>
      <c r="SDE183" s="72"/>
      <c r="SDF183" s="72" t="s">
        <v>84</v>
      </c>
      <c r="SDG183" s="72"/>
      <c r="SDH183" s="72"/>
      <c r="SDI183" s="72"/>
      <c r="SDJ183" s="72" t="s">
        <v>84</v>
      </c>
      <c r="SDK183" s="72"/>
      <c r="SDL183" s="72"/>
      <c r="SDM183" s="72"/>
      <c r="SDN183" s="72" t="s">
        <v>84</v>
      </c>
      <c r="SDO183" s="72"/>
      <c r="SDP183" s="72"/>
      <c r="SDQ183" s="72"/>
      <c r="SDR183" s="72" t="s">
        <v>84</v>
      </c>
      <c r="SDS183" s="72"/>
      <c r="SDT183" s="72"/>
      <c r="SDU183" s="72"/>
      <c r="SDV183" s="72" t="s">
        <v>84</v>
      </c>
      <c r="SDW183" s="72"/>
      <c r="SDX183" s="72"/>
      <c r="SDY183" s="72"/>
      <c r="SDZ183" s="72" t="s">
        <v>84</v>
      </c>
      <c r="SEA183" s="72"/>
      <c r="SEB183" s="72"/>
      <c r="SEC183" s="72"/>
      <c r="SED183" s="72" t="s">
        <v>84</v>
      </c>
      <c r="SEE183" s="72"/>
      <c r="SEF183" s="72"/>
      <c r="SEG183" s="72"/>
      <c r="SEH183" s="72" t="s">
        <v>84</v>
      </c>
      <c r="SEI183" s="72"/>
      <c r="SEJ183" s="72"/>
      <c r="SEK183" s="72"/>
      <c r="SEL183" s="72" t="s">
        <v>84</v>
      </c>
      <c r="SEM183" s="72"/>
      <c r="SEN183" s="72"/>
      <c r="SEO183" s="72"/>
      <c r="SEP183" s="72" t="s">
        <v>84</v>
      </c>
      <c r="SEQ183" s="72"/>
      <c r="SER183" s="72"/>
      <c r="SES183" s="72"/>
      <c r="SET183" s="72" t="s">
        <v>84</v>
      </c>
      <c r="SEU183" s="72"/>
      <c r="SEV183" s="72"/>
      <c r="SEW183" s="72"/>
      <c r="SEX183" s="72" t="s">
        <v>84</v>
      </c>
      <c r="SEY183" s="72"/>
      <c r="SEZ183" s="72"/>
      <c r="SFA183" s="72"/>
      <c r="SFB183" s="72" t="s">
        <v>84</v>
      </c>
      <c r="SFC183" s="72"/>
      <c r="SFD183" s="72"/>
      <c r="SFE183" s="72"/>
      <c r="SFF183" s="72" t="s">
        <v>84</v>
      </c>
      <c r="SFG183" s="72"/>
      <c r="SFH183" s="72"/>
      <c r="SFI183" s="72"/>
      <c r="SFJ183" s="72" t="s">
        <v>84</v>
      </c>
      <c r="SFK183" s="72"/>
      <c r="SFL183" s="72"/>
      <c r="SFM183" s="72"/>
      <c r="SFN183" s="72" t="s">
        <v>84</v>
      </c>
      <c r="SFO183" s="72"/>
      <c r="SFP183" s="72"/>
      <c r="SFQ183" s="72"/>
      <c r="SFR183" s="72" t="s">
        <v>84</v>
      </c>
      <c r="SFS183" s="72"/>
      <c r="SFT183" s="72"/>
      <c r="SFU183" s="72"/>
      <c r="SFV183" s="72" t="s">
        <v>84</v>
      </c>
      <c r="SFW183" s="72"/>
      <c r="SFX183" s="72"/>
      <c r="SFY183" s="72"/>
      <c r="SFZ183" s="72" t="s">
        <v>84</v>
      </c>
      <c r="SGA183" s="72"/>
      <c r="SGB183" s="72"/>
      <c r="SGC183" s="72"/>
      <c r="SGD183" s="72" t="s">
        <v>84</v>
      </c>
      <c r="SGE183" s="72"/>
      <c r="SGF183" s="72"/>
      <c r="SGG183" s="72"/>
      <c r="SGH183" s="72" t="s">
        <v>84</v>
      </c>
      <c r="SGI183" s="72"/>
      <c r="SGJ183" s="72"/>
      <c r="SGK183" s="72"/>
      <c r="SGL183" s="72" t="s">
        <v>84</v>
      </c>
      <c r="SGM183" s="72"/>
      <c r="SGN183" s="72"/>
      <c r="SGO183" s="72"/>
      <c r="SGP183" s="72" t="s">
        <v>84</v>
      </c>
      <c r="SGQ183" s="72"/>
      <c r="SGR183" s="72"/>
      <c r="SGS183" s="72"/>
      <c r="SGT183" s="72" t="s">
        <v>84</v>
      </c>
      <c r="SGU183" s="72"/>
      <c r="SGV183" s="72"/>
      <c r="SGW183" s="72"/>
      <c r="SGX183" s="72" t="s">
        <v>84</v>
      </c>
      <c r="SGY183" s="72"/>
      <c r="SGZ183" s="72"/>
      <c r="SHA183" s="72"/>
      <c r="SHB183" s="72" t="s">
        <v>84</v>
      </c>
      <c r="SHC183" s="72"/>
      <c r="SHD183" s="72"/>
      <c r="SHE183" s="72"/>
      <c r="SHF183" s="72" t="s">
        <v>84</v>
      </c>
      <c r="SHG183" s="72"/>
      <c r="SHH183" s="72"/>
      <c r="SHI183" s="72"/>
      <c r="SHJ183" s="72" t="s">
        <v>84</v>
      </c>
      <c r="SHK183" s="72"/>
      <c r="SHL183" s="72"/>
      <c r="SHM183" s="72"/>
      <c r="SHN183" s="72" t="s">
        <v>84</v>
      </c>
      <c r="SHO183" s="72"/>
      <c r="SHP183" s="72"/>
      <c r="SHQ183" s="72"/>
      <c r="SHR183" s="72" t="s">
        <v>84</v>
      </c>
      <c r="SHS183" s="72"/>
      <c r="SHT183" s="72"/>
      <c r="SHU183" s="72"/>
      <c r="SHV183" s="72" t="s">
        <v>84</v>
      </c>
      <c r="SHW183" s="72"/>
      <c r="SHX183" s="72"/>
      <c r="SHY183" s="72"/>
      <c r="SHZ183" s="72" t="s">
        <v>84</v>
      </c>
      <c r="SIA183" s="72"/>
      <c r="SIB183" s="72"/>
      <c r="SIC183" s="72"/>
      <c r="SID183" s="72" t="s">
        <v>84</v>
      </c>
      <c r="SIE183" s="72"/>
      <c r="SIF183" s="72"/>
      <c r="SIG183" s="72"/>
      <c r="SIH183" s="72" t="s">
        <v>84</v>
      </c>
      <c r="SII183" s="72"/>
      <c r="SIJ183" s="72"/>
      <c r="SIK183" s="72"/>
      <c r="SIL183" s="72" t="s">
        <v>84</v>
      </c>
      <c r="SIM183" s="72"/>
      <c r="SIN183" s="72"/>
      <c r="SIO183" s="72"/>
      <c r="SIP183" s="72" t="s">
        <v>84</v>
      </c>
      <c r="SIQ183" s="72"/>
      <c r="SIR183" s="72"/>
      <c r="SIS183" s="72"/>
      <c r="SIT183" s="72" t="s">
        <v>84</v>
      </c>
      <c r="SIU183" s="72"/>
      <c r="SIV183" s="72"/>
      <c r="SIW183" s="72"/>
      <c r="SIX183" s="72" t="s">
        <v>84</v>
      </c>
      <c r="SIY183" s="72"/>
      <c r="SIZ183" s="72"/>
      <c r="SJA183" s="72"/>
      <c r="SJB183" s="72" t="s">
        <v>84</v>
      </c>
      <c r="SJC183" s="72"/>
      <c r="SJD183" s="72"/>
      <c r="SJE183" s="72"/>
      <c r="SJF183" s="72" t="s">
        <v>84</v>
      </c>
      <c r="SJG183" s="72"/>
      <c r="SJH183" s="72"/>
      <c r="SJI183" s="72"/>
      <c r="SJJ183" s="72" t="s">
        <v>84</v>
      </c>
      <c r="SJK183" s="72"/>
      <c r="SJL183" s="72"/>
      <c r="SJM183" s="72"/>
      <c r="SJN183" s="72" t="s">
        <v>84</v>
      </c>
      <c r="SJO183" s="72"/>
      <c r="SJP183" s="72"/>
      <c r="SJQ183" s="72"/>
      <c r="SJR183" s="72" t="s">
        <v>84</v>
      </c>
      <c r="SJS183" s="72"/>
      <c r="SJT183" s="72"/>
      <c r="SJU183" s="72"/>
      <c r="SJV183" s="72" t="s">
        <v>84</v>
      </c>
      <c r="SJW183" s="72"/>
      <c r="SJX183" s="72"/>
      <c r="SJY183" s="72"/>
      <c r="SJZ183" s="72" t="s">
        <v>84</v>
      </c>
      <c r="SKA183" s="72"/>
      <c r="SKB183" s="72"/>
      <c r="SKC183" s="72"/>
      <c r="SKD183" s="72" t="s">
        <v>84</v>
      </c>
      <c r="SKE183" s="72"/>
      <c r="SKF183" s="72"/>
      <c r="SKG183" s="72"/>
      <c r="SKH183" s="72" t="s">
        <v>84</v>
      </c>
      <c r="SKI183" s="72"/>
      <c r="SKJ183" s="72"/>
      <c r="SKK183" s="72"/>
      <c r="SKL183" s="72" t="s">
        <v>84</v>
      </c>
      <c r="SKM183" s="72"/>
      <c r="SKN183" s="72"/>
      <c r="SKO183" s="72"/>
      <c r="SKP183" s="72" t="s">
        <v>84</v>
      </c>
      <c r="SKQ183" s="72"/>
      <c r="SKR183" s="72"/>
      <c r="SKS183" s="72"/>
      <c r="SKT183" s="72" t="s">
        <v>84</v>
      </c>
      <c r="SKU183" s="72"/>
      <c r="SKV183" s="72"/>
      <c r="SKW183" s="72"/>
      <c r="SKX183" s="72" t="s">
        <v>84</v>
      </c>
      <c r="SKY183" s="72"/>
      <c r="SKZ183" s="72"/>
      <c r="SLA183" s="72"/>
      <c r="SLB183" s="72" t="s">
        <v>84</v>
      </c>
      <c r="SLC183" s="72"/>
      <c r="SLD183" s="72"/>
      <c r="SLE183" s="72"/>
      <c r="SLF183" s="72" t="s">
        <v>84</v>
      </c>
      <c r="SLG183" s="72"/>
      <c r="SLH183" s="72"/>
      <c r="SLI183" s="72"/>
      <c r="SLJ183" s="72" t="s">
        <v>84</v>
      </c>
      <c r="SLK183" s="72"/>
      <c r="SLL183" s="72"/>
      <c r="SLM183" s="72"/>
      <c r="SLN183" s="72" t="s">
        <v>84</v>
      </c>
      <c r="SLO183" s="72"/>
      <c r="SLP183" s="72"/>
      <c r="SLQ183" s="72"/>
      <c r="SLR183" s="72" t="s">
        <v>84</v>
      </c>
      <c r="SLS183" s="72"/>
      <c r="SLT183" s="72"/>
      <c r="SLU183" s="72"/>
      <c r="SLV183" s="72" t="s">
        <v>84</v>
      </c>
      <c r="SLW183" s="72"/>
      <c r="SLX183" s="72"/>
      <c r="SLY183" s="72"/>
      <c r="SLZ183" s="72" t="s">
        <v>84</v>
      </c>
      <c r="SMA183" s="72"/>
      <c r="SMB183" s="72"/>
      <c r="SMC183" s="72"/>
      <c r="SMD183" s="72" t="s">
        <v>84</v>
      </c>
      <c r="SME183" s="72"/>
      <c r="SMF183" s="72"/>
      <c r="SMG183" s="72"/>
      <c r="SMH183" s="72" t="s">
        <v>84</v>
      </c>
      <c r="SMI183" s="72"/>
      <c r="SMJ183" s="72"/>
      <c r="SMK183" s="72"/>
      <c r="SML183" s="72" t="s">
        <v>84</v>
      </c>
      <c r="SMM183" s="72"/>
      <c r="SMN183" s="72"/>
      <c r="SMO183" s="72"/>
      <c r="SMP183" s="72" t="s">
        <v>84</v>
      </c>
      <c r="SMQ183" s="72"/>
      <c r="SMR183" s="72"/>
      <c r="SMS183" s="72"/>
      <c r="SMT183" s="72" t="s">
        <v>84</v>
      </c>
      <c r="SMU183" s="72"/>
      <c r="SMV183" s="72"/>
      <c r="SMW183" s="72"/>
      <c r="SMX183" s="72" t="s">
        <v>84</v>
      </c>
      <c r="SMY183" s="72"/>
      <c r="SMZ183" s="72"/>
      <c r="SNA183" s="72"/>
      <c r="SNB183" s="72" t="s">
        <v>84</v>
      </c>
      <c r="SNC183" s="72"/>
      <c r="SND183" s="72"/>
      <c r="SNE183" s="72"/>
      <c r="SNF183" s="72" t="s">
        <v>84</v>
      </c>
      <c r="SNG183" s="72"/>
      <c r="SNH183" s="72"/>
      <c r="SNI183" s="72"/>
      <c r="SNJ183" s="72" t="s">
        <v>84</v>
      </c>
      <c r="SNK183" s="72"/>
      <c r="SNL183" s="72"/>
      <c r="SNM183" s="72"/>
      <c r="SNN183" s="72" t="s">
        <v>84</v>
      </c>
      <c r="SNO183" s="72"/>
      <c r="SNP183" s="72"/>
      <c r="SNQ183" s="72"/>
      <c r="SNR183" s="72" t="s">
        <v>84</v>
      </c>
      <c r="SNS183" s="72"/>
      <c r="SNT183" s="72"/>
      <c r="SNU183" s="72"/>
      <c r="SNV183" s="72" t="s">
        <v>84</v>
      </c>
      <c r="SNW183" s="72"/>
      <c r="SNX183" s="72"/>
      <c r="SNY183" s="72"/>
      <c r="SNZ183" s="72" t="s">
        <v>84</v>
      </c>
      <c r="SOA183" s="72"/>
      <c r="SOB183" s="72"/>
      <c r="SOC183" s="72"/>
      <c r="SOD183" s="72" t="s">
        <v>84</v>
      </c>
      <c r="SOE183" s="72"/>
      <c r="SOF183" s="72"/>
      <c r="SOG183" s="72"/>
      <c r="SOH183" s="72" t="s">
        <v>84</v>
      </c>
      <c r="SOI183" s="72"/>
      <c r="SOJ183" s="72"/>
      <c r="SOK183" s="72"/>
      <c r="SOL183" s="72" t="s">
        <v>84</v>
      </c>
      <c r="SOM183" s="72"/>
      <c r="SON183" s="72"/>
      <c r="SOO183" s="72"/>
      <c r="SOP183" s="72" t="s">
        <v>84</v>
      </c>
      <c r="SOQ183" s="72"/>
      <c r="SOR183" s="72"/>
      <c r="SOS183" s="72"/>
      <c r="SOT183" s="72" t="s">
        <v>84</v>
      </c>
      <c r="SOU183" s="72"/>
      <c r="SOV183" s="72"/>
      <c r="SOW183" s="72"/>
      <c r="SOX183" s="72" t="s">
        <v>84</v>
      </c>
      <c r="SOY183" s="72"/>
      <c r="SOZ183" s="72"/>
      <c r="SPA183" s="72"/>
      <c r="SPB183" s="72" t="s">
        <v>84</v>
      </c>
      <c r="SPC183" s="72"/>
      <c r="SPD183" s="72"/>
      <c r="SPE183" s="72"/>
      <c r="SPF183" s="72" t="s">
        <v>84</v>
      </c>
      <c r="SPG183" s="72"/>
      <c r="SPH183" s="72"/>
      <c r="SPI183" s="72"/>
      <c r="SPJ183" s="72" t="s">
        <v>84</v>
      </c>
      <c r="SPK183" s="72"/>
      <c r="SPL183" s="72"/>
      <c r="SPM183" s="72"/>
      <c r="SPN183" s="72" t="s">
        <v>84</v>
      </c>
      <c r="SPO183" s="72"/>
      <c r="SPP183" s="72"/>
      <c r="SPQ183" s="72"/>
      <c r="SPR183" s="72" t="s">
        <v>84</v>
      </c>
      <c r="SPS183" s="72"/>
      <c r="SPT183" s="72"/>
      <c r="SPU183" s="72"/>
      <c r="SPV183" s="72" t="s">
        <v>84</v>
      </c>
      <c r="SPW183" s="72"/>
      <c r="SPX183" s="72"/>
      <c r="SPY183" s="72"/>
      <c r="SPZ183" s="72" t="s">
        <v>84</v>
      </c>
      <c r="SQA183" s="72"/>
      <c r="SQB183" s="72"/>
      <c r="SQC183" s="72"/>
      <c r="SQD183" s="72" t="s">
        <v>84</v>
      </c>
      <c r="SQE183" s="72"/>
      <c r="SQF183" s="72"/>
      <c r="SQG183" s="72"/>
      <c r="SQH183" s="72" t="s">
        <v>84</v>
      </c>
      <c r="SQI183" s="72"/>
      <c r="SQJ183" s="72"/>
      <c r="SQK183" s="72"/>
      <c r="SQL183" s="72" t="s">
        <v>84</v>
      </c>
      <c r="SQM183" s="72"/>
      <c r="SQN183" s="72"/>
      <c r="SQO183" s="72"/>
      <c r="SQP183" s="72" t="s">
        <v>84</v>
      </c>
      <c r="SQQ183" s="72"/>
      <c r="SQR183" s="72"/>
      <c r="SQS183" s="72"/>
      <c r="SQT183" s="72" t="s">
        <v>84</v>
      </c>
      <c r="SQU183" s="72"/>
      <c r="SQV183" s="72"/>
      <c r="SQW183" s="72"/>
      <c r="SQX183" s="72" t="s">
        <v>84</v>
      </c>
      <c r="SQY183" s="72"/>
      <c r="SQZ183" s="72"/>
      <c r="SRA183" s="72"/>
      <c r="SRB183" s="72" t="s">
        <v>84</v>
      </c>
      <c r="SRC183" s="72"/>
      <c r="SRD183" s="72"/>
      <c r="SRE183" s="72"/>
      <c r="SRF183" s="72" t="s">
        <v>84</v>
      </c>
      <c r="SRG183" s="72"/>
      <c r="SRH183" s="72"/>
      <c r="SRI183" s="72"/>
      <c r="SRJ183" s="72" t="s">
        <v>84</v>
      </c>
      <c r="SRK183" s="72"/>
      <c r="SRL183" s="72"/>
      <c r="SRM183" s="72"/>
      <c r="SRN183" s="72" t="s">
        <v>84</v>
      </c>
      <c r="SRO183" s="72"/>
      <c r="SRP183" s="72"/>
      <c r="SRQ183" s="72"/>
      <c r="SRR183" s="72" t="s">
        <v>84</v>
      </c>
      <c r="SRS183" s="72"/>
      <c r="SRT183" s="72"/>
      <c r="SRU183" s="72"/>
      <c r="SRV183" s="72" t="s">
        <v>84</v>
      </c>
      <c r="SRW183" s="72"/>
      <c r="SRX183" s="72"/>
      <c r="SRY183" s="72"/>
      <c r="SRZ183" s="72" t="s">
        <v>84</v>
      </c>
      <c r="SSA183" s="72"/>
      <c r="SSB183" s="72"/>
      <c r="SSC183" s="72"/>
      <c r="SSD183" s="72" t="s">
        <v>84</v>
      </c>
      <c r="SSE183" s="72"/>
      <c r="SSF183" s="72"/>
      <c r="SSG183" s="72"/>
      <c r="SSH183" s="72" t="s">
        <v>84</v>
      </c>
      <c r="SSI183" s="72"/>
      <c r="SSJ183" s="72"/>
      <c r="SSK183" s="72"/>
      <c r="SSL183" s="72" t="s">
        <v>84</v>
      </c>
      <c r="SSM183" s="72"/>
      <c r="SSN183" s="72"/>
      <c r="SSO183" s="72"/>
      <c r="SSP183" s="72" t="s">
        <v>84</v>
      </c>
      <c r="SSQ183" s="72"/>
      <c r="SSR183" s="72"/>
      <c r="SSS183" s="72"/>
      <c r="SST183" s="72" t="s">
        <v>84</v>
      </c>
      <c r="SSU183" s="72"/>
      <c r="SSV183" s="72"/>
      <c r="SSW183" s="72"/>
      <c r="SSX183" s="72" t="s">
        <v>84</v>
      </c>
      <c r="SSY183" s="72"/>
      <c r="SSZ183" s="72"/>
      <c r="STA183" s="72"/>
      <c r="STB183" s="72" t="s">
        <v>84</v>
      </c>
      <c r="STC183" s="72"/>
      <c r="STD183" s="72"/>
      <c r="STE183" s="72"/>
      <c r="STF183" s="72" t="s">
        <v>84</v>
      </c>
      <c r="STG183" s="72"/>
      <c r="STH183" s="72"/>
      <c r="STI183" s="72"/>
      <c r="STJ183" s="72" t="s">
        <v>84</v>
      </c>
      <c r="STK183" s="72"/>
      <c r="STL183" s="72"/>
      <c r="STM183" s="72"/>
      <c r="STN183" s="72" t="s">
        <v>84</v>
      </c>
      <c r="STO183" s="72"/>
      <c r="STP183" s="72"/>
      <c r="STQ183" s="72"/>
      <c r="STR183" s="72" t="s">
        <v>84</v>
      </c>
      <c r="STS183" s="72"/>
      <c r="STT183" s="72"/>
      <c r="STU183" s="72"/>
      <c r="STV183" s="72" t="s">
        <v>84</v>
      </c>
      <c r="STW183" s="72"/>
      <c r="STX183" s="72"/>
      <c r="STY183" s="72"/>
      <c r="STZ183" s="72" t="s">
        <v>84</v>
      </c>
      <c r="SUA183" s="72"/>
      <c r="SUB183" s="72"/>
      <c r="SUC183" s="72"/>
      <c r="SUD183" s="72" t="s">
        <v>84</v>
      </c>
      <c r="SUE183" s="72"/>
      <c r="SUF183" s="72"/>
      <c r="SUG183" s="72"/>
      <c r="SUH183" s="72" t="s">
        <v>84</v>
      </c>
      <c r="SUI183" s="72"/>
      <c r="SUJ183" s="72"/>
      <c r="SUK183" s="72"/>
      <c r="SUL183" s="72" t="s">
        <v>84</v>
      </c>
      <c r="SUM183" s="72"/>
      <c r="SUN183" s="72"/>
      <c r="SUO183" s="72"/>
      <c r="SUP183" s="72" t="s">
        <v>84</v>
      </c>
      <c r="SUQ183" s="72"/>
      <c r="SUR183" s="72"/>
      <c r="SUS183" s="72"/>
      <c r="SUT183" s="72" t="s">
        <v>84</v>
      </c>
      <c r="SUU183" s="72"/>
      <c r="SUV183" s="72"/>
      <c r="SUW183" s="72"/>
      <c r="SUX183" s="72" t="s">
        <v>84</v>
      </c>
      <c r="SUY183" s="72"/>
      <c r="SUZ183" s="72"/>
      <c r="SVA183" s="72"/>
      <c r="SVB183" s="72" t="s">
        <v>84</v>
      </c>
      <c r="SVC183" s="72"/>
      <c r="SVD183" s="72"/>
      <c r="SVE183" s="72"/>
      <c r="SVF183" s="72" t="s">
        <v>84</v>
      </c>
      <c r="SVG183" s="72"/>
      <c r="SVH183" s="72"/>
      <c r="SVI183" s="72"/>
      <c r="SVJ183" s="72" t="s">
        <v>84</v>
      </c>
      <c r="SVK183" s="72"/>
      <c r="SVL183" s="72"/>
      <c r="SVM183" s="72"/>
      <c r="SVN183" s="72" t="s">
        <v>84</v>
      </c>
      <c r="SVO183" s="72"/>
      <c r="SVP183" s="72"/>
      <c r="SVQ183" s="72"/>
      <c r="SVR183" s="72" t="s">
        <v>84</v>
      </c>
      <c r="SVS183" s="72"/>
      <c r="SVT183" s="72"/>
      <c r="SVU183" s="72"/>
      <c r="SVV183" s="72" t="s">
        <v>84</v>
      </c>
      <c r="SVW183" s="72"/>
      <c r="SVX183" s="72"/>
      <c r="SVY183" s="72"/>
      <c r="SVZ183" s="72" t="s">
        <v>84</v>
      </c>
      <c r="SWA183" s="72"/>
      <c r="SWB183" s="72"/>
      <c r="SWC183" s="72"/>
      <c r="SWD183" s="72" t="s">
        <v>84</v>
      </c>
      <c r="SWE183" s="72"/>
      <c r="SWF183" s="72"/>
      <c r="SWG183" s="72"/>
      <c r="SWH183" s="72" t="s">
        <v>84</v>
      </c>
      <c r="SWI183" s="72"/>
      <c r="SWJ183" s="72"/>
      <c r="SWK183" s="72"/>
      <c r="SWL183" s="72" t="s">
        <v>84</v>
      </c>
      <c r="SWM183" s="72"/>
      <c r="SWN183" s="72"/>
      <c r="SWO183" s="72"/>
      <c r="SWP183" s="72" t="s">
        <v>84</v>
      </c>
      <c r="SWQ183" s="72"/>
      <c r="SWR183" s="72"/>
      <c r="SWS183" s="72"/>
      <c r="SWT183" s="72" t="s">
        <v>84</v>
      </c>
      <c r="SWU183" s="72"/>
      <c r="SWV183" s="72"/>
      <c r="SWW183" s="72"/>
      <c r="SWX183" s="72" t="s">
        <v>84</v>
      </c>
      <c r="SWY183" s="72"/>
      <c r="SWZ183" s="72"/>
      <c r="SXA183" s="72"/>
      <c r="SXB183" s="72" t="s">
        <v>84</v>
      </c>
      <c r="SXC183" s="72"/>
      <c r="SXD183" s="72"/>
      <c r="SXE183" s="72"/>
      <c r="SXF183" s="72" t="s">
        <v>84</v>
      </c>
      <c r="SXG183" s="72"/>
      <c r="SXH183" s="72"/>
      <c r="SXI183" s="72"/>
      <c r="SXJ183" s="72" t="s">
        <v>84</v>
      </c>
      <c r="SXK183" s="72"/>
      <c r="SXL183" s="72"/>
      <c r="SXM183" s="72"/>
      <c r="SXN183" s="72" t="s">
        <v>84</v>
      </c>
      <c r="SXO183" s="72"/>
      <c r="SXP183" s="72"/>
      <c r="SXQ183" s="72"/>
      <c r="SXR183" s="72" t="s">
        <v>84</v>
      </c>
      <c r="SXS183" s="72"/>
      <c r="SXT183" s="72"/>
      <c r="SXU183" s="72"/>
      <c r="SXV183" s="72" t="s">
        <v>84</v>
      </c>
      <c r="SXW183" s="72"/>
      <c r="SXX183" s="72"/>
      <c r="SXY183" s="72"/>
      <c r="SXZ183" s="72" t="s">
        <v>84</v>
      </c>
      <c r="SYA183" s="72"/>
      <c r="SYB183" s="72"/>
      <c r="SYC183" s="72"/>
      <c r="SYD183" s="72" t="s">
        <v>84</v>
      </c>
      <c r="SYE183" s="72"/>
      <c r="SYF183" s="72"/>
      <c r="SYG183" s="72"/>
      <c r="SYH183" s="72" t="s">
        <v>84</v>
      </c>
      <c r="SYI183" s="72"/>
      <c r="SYJ183" s="72"/>
      <c r="SYK183" s="72"/>
      <c r="SYL183" s="72" t="s">
        <v>84</v>
      </c>
      <c r="SYM183" s="72"/>
      <c r="SYN183" s="72"/>
      <c r="SYO183" s="72"/>
      <c r="SYP183" s="72" t="s">
        <v>84</v>
      </c>
      <c r="SYQ183" s="72"/>
      <c r="SYR183" s="72"/>
      <c r="SYS183" s="72"/>
      <c r="SYT183" s="72" t="s">
        <v>84</v>
      </c>
      <c r="SYU183" s="72"/>
      <c r="SYV183" s="72"/>
      <c r="SYW183" s="72"/>
      <c r="SYX183" s="72" t="s">
        <v>84</v>
      </c>
      <c r="SYY183" s="72"/>
      <c r="SYZ183" s="72"/>
      <c r="SZA183" s="72"/>
      <c r="SZB183" s="72" t="s">
        <v>84</v>
      </c>
      <c r="SZC183" s="72"/>
      <c r="SZD183" s="72"/>
      <c r="SZE183" s="72"/>
      <c r="SZF183" s="72" t="s">
        <v>84</v>
      </c>
      <c r="SZG183" s="72"/>
      <c r="SZH183" s="72"/>
      <c r="SZI183" s="72"/>
      <c r="SZJ183" s="72" t="s">
        <v>84</v>
      </c>
      <c r="SZK183" s="72"/>
      <c r="SZL183" s="72"/>
      <c r="SZM183" s="72"/>
      <c r="SZN183" s="72" t="s">
        <v>84</v>
      </c>
      <c r="SZO183" s="72"/>
      <c r="SZP183" s="72"/>
      <c r="SZQ183" s="72"/>
      <c r="SZR183" s="72" t="s">
        <v>84</v>
      </c>
      <c r="SZS183" s="72"/>
      <c r="SZT183" s="72"/>
      <c r="SZU183" s="72"/>
      <c r="SZV183" s="72" t="s">
        <v>84</v>
      </c>
      <c r="SZW183" s="72"/>
      <c r="SZX183" s="72"/>
      <c r="SZY183" s="72"/>
      <c r="SZZ183" s="72" t="s">
        <v>84</v>
      </c>
      <c r="TAA183" s="72"/>
      <c r="TAB183" s="72"/>
      <c r="TAC183" s="72"/>
      <c r="TAD183" s="72" t="s">
        <v>84</v>
      </c>
      <c r="TAE183" s="72"/>
      <c r="TAF183" s="72"/>
      <c r="TAG183" s="72"/>
      <c r="TAH183" s="72" t="s">
        <v>84</v>
      </c>
      <c r="TAI183" s="72"/>
      <c r="TAJ183" s="72"/>
      <c r="TAK183" s="72"/>
      <c r="TAL183" s="72" t="s">
        <v>84</v>
      </c>
      <c r="TAM183" s="72"/>
      <c r="TAN183" s="72"/>
      <c r="TAO183" s="72"/>
      <c r="TAP183" s="72" t="s">
        <v>84</v>
      </c>
      <c r="TAQ183" s="72"/>
      <c r="TAR183" s="72"/>
      <c r="TAS183" s="72"/>
      <c r="TAT183" s="72" t="s">
        <v>84</v>
      </c>
      <c r="TAU183" s="72"/>
      <c r="TAV183" s="72"/>
      <c r="TAW183" s="72"/>
      <c r="TAX183" s="72" t="s">
        <v>84</v>
      </c>
      <c r="TAY183" s="72"/>
      <c r="TAZ183" s="72"/>
      <c r="TBA183" s="72"/>
      <c r="TBB183" s="72" t="s">
        <v>84</v>
      </c>
      <c r="TBC183" s="72"/>
      <c r="TBD183" s="72"/>
      <c r="TBE183" s="72"/>
      <c r="TBF183" s="72" t="s">
        <v>84</v>
      </c>
      <c r="TBG183" s="72"/>
      <c r="TBH183" s="72"/>
      <c r="TBI183" s="72"/>
      <c r="TBJ183" s="72" t="s">
        <v>84</v>
      </c>
      <c r="TBK183" s="72"/>
      <c r="TBL183" s="72"/>
      <c r="TBM183" s="72"/>
      <c r="TBN183" s="72" t="s">
        <v>84</v>
      </c>
      <c r="TBO183" s="72"/>
      <c r="TBP183" s="72"/>
      <c r="TBQ183" s="72"/>
      <c r="TBR183" s="72" t="s">
        <v>84</v>
      </c>
      <c r="TBS183" s="72"/>
      <c r="TBT183" s="72"/>
      <c r="TBU183" s="72"/>
      <c r="TBV183" s="72" t="s">
        <v>84</v>
      </c>
      <c r="TBW183" s="72"/>
      <c r="TBX183" s="72"/>
      <c r="TBY183" s="72"/>
      <c r="TBZ183" s="72" t="s">
        <v>84</v>
      </c>
      <c r="TCA183" s="72"/>
      <c r="TCB183" s="72"/>
      <c r="TCC183" s="72"/>
      <c r="TCD183" s="72" t="s">
        <v>84</v>
      </c>
      <c r="TCE183" s="72"/>
      <c r="TCF183" s="72"/>
      <c r="TCG183" s="72"/>
      <c r="TCH183" s="72" t="s">
        <v>84</v>
      </c>
      <c r="TCI183" s="72"/>
      <c r="TCJ183" s="72"/>
      <c r="TCK183" s="72"/>
      <c r="TCL183" s="72" t="s">
        <v>84</v>
      </c>
      <c r="TCM183" s="72"/>
      <c r="TCN183" s="72"/>
      <c r="TCO183" s="72"/>
      <c r="TCP183" s="72" t="s">
        <v>84</v>
      </c>
      <c r="TCQ183" s="72"/>
      <c r="TCR183" s="72"/>
      <c r="TCS183" s="72"/>
      <c r="TCT183" s="72" t="s">
        <v>84</v>
      </c>
      <c r="TCU183" s="72"/>
      <c r="TCV183" s="72"/>
      <c r="TCW183" s="72"/>
      <c r="TCX183" s="72" t="s">
        <v>84</v>
      </c>
      <c r="TCY183" s="72"/>
      <c r="TCZ183" s="72"/>
      <c r="TDA183" s="72"/>
      <c r="TDB183" s="72" t="s">
        <v>84</v>
      </c>
      <c r="TDC183" s="72"/>
      <c r="TDD183" s="72"/>
      <c r="TDE183" s="72"/>
      <c r="TDF183" s="72" t="s">
        <v>84</v>
      </c>
      <c r="TDG183" s="72"/>
      <c r="TDH183" s="72"/>
      <c r="TDI183" s="72"/>
      <c r="TDJ183" s="72" t="s">
        <v>84</v>
      </c>
      <c r="TDK183" s="72"/>
      <c r="TDL183" s="72"/>
      <c r="TDM183" s="72"/>
      <c r="TDN183" s="72" t="s">
        <v>84</v>
      </c>
      <c r="TDO183" s="72"/>
      <c r="TDP183" s="72"/>
      <c r="TDQ183" s="72"/>
      <c r="TDR183" s="72" t="s">
        <v>84</v>
      </c>
      <c r="TDS183" s="72"/>
      <c r="TDT183" s="72"/>
      <c r="TDU183" s="72"/>
      <c r="TDV183" s="72" t="s">
        <v>84</v>
      </c>
      <c r="TDW183" s="72"/>
      <c r="TDX183" s="72"/>
      <c r="TDY183" s="72"/>
      <c r="TDZ183" s="72" t="s">
        <v>84</v>
      </c>
      <c r="TEA183" s="72"/>
      <c r="TEB183" s="72"/>
      <c r="TEC183" s="72"/>
      <c r="TED183" s="72" t="s">
        <v>84</v>
      </c>
      <c r="TEE183" s="72"/>
      <c r="TEF183" s="72"/>
      <c r="TEG183" s="72"/>
      <c r="TEH183" s="72" t="s">
        <v>84</v>
      </c>
      <c r="TEI183" s="72"/>
      <c r="TEJ183" s="72"/>
      <c r="TEK183" s="72"/>
      <c r="TEL183" s="72" t="s">
        <v>84</v>
      </c>
      <c r="TEM183" s="72"/>
      <c r="TEN183" s="72"/>
      <c r="TEO183" s="72"/>
      <c r="TEP183" s="72" t="s">
        <v>84</v>
      </c>
      <c r="TEQ183" s="72"/>
      <c r="TER183" s="72"/>
      <c r="TES183" s="72"/>
      <c r="TET183" s="72" t="s">
        <v>84</v>
      </c>
      <c r="TEU183" s="72"/>
      <c r="TEV183" s="72"/>
      <c r="TEW183" s="72"/>
      <c r="TEX183" s="72" t="s">
        <v>84</v>
      </c>
      <c r="TEY183" s="72"/>
      <c r="TEZ183" s="72"/>
      <c r="TFA183" s="72"/>
      <c r="TFB183" s="72" t="s">
        <v>84</v>
      </c>
      <c r="TFC183" s="72"/>
      <c r="TFD183" s="72"/>
      <c r="TFE183" s="72"/>
      <c r="TFF183" s="72" t="s">
        <v>84</v>
      </c>
      <c r="TFG183" s="72"/>
      <c r="TFH183" s="72"/>
      <c r="TFI183" s="72"/>
      <c r="TFJ183" s="72" t="s">
        <v>84</v>
      </c>
      <c r="TFK183" s="72"/>
      <c r="TFL183" s="72"/>
      <c r="TFM183" s="72"/>
      <c r="TFN183" s="72" t="s">
        <v>84</v>
      </c>
      <c r="TFO183" s="72"/>
      <c r="TFP183" s="72"/>
      <c r="TFQ183" s="72"/>
      <c r="TFR183" s="72" t="s">
        <v>84</v>
      </c>
      <c r="TFS183" s="72"/>
      <c r="TFT183" s="72"/>
      <c r="TFU183" s="72"/>
      <c r="TFV183" s="72" t="s">
        <v>84</v>
      </c>
      <c r="TFW183" s="72"/>
      <c r="TFX183" s="72"/>
      <c r="TFY183" s="72"/>
      <c r="TFZ183" s="72" t="s">
        <v>84</v>
      </c>
      <c r="TGA183" s="72"/>
      <c r="TGB183" s="72"/>
      <c r="TGC183" s="72"/>
      <c r="TGD183" s="72" t="s">
        <v>84</v>
      </c>
      <c r="TGE183" s="72"/>
      <c r="TGF183" s="72"/>
      <c r="TGG183" s="72"/>
      <c r="TGH183" s="72" t="s">
        <v>84</v>
      </c>
      <c r="TGI183" s="72"/>
      <c r="TGJ183" s="72"/>
      <c r="TGK183" s="72"/>
      <c r="TGL183" s="72" t="s">
        <v>84</v>
      </c>
      <c r="TGM183" s="72"/>
      <c r="TGN183" s="72"/>
      <c r="TGO183" s="72"/>
      <c r="TGP183" s="72" t="s">
        <v>84</v>
      </c>
      <c r="TGQ183" s="72"/>
      <c r="TGR183" s="72"/>
      <c r="TGS183" s="72"/>
      <c r="TGT183" s="72" t="s">
        <v>84</v>
      </c>
      <c r="TGU183" s="72"/>
      <c r="TGV183" s="72"/>
      <c r="TGW183" s="72"/>
      <c r="TGX183" s="72" t="s">
        <v>84</v>
      </c>
      <c r="TGY183" s="72"/>
      <c r="TGZ183" s="72"/>
      <c r="THA183" s="72"/>
      <c r="THB183" s="72" t="s">
        <v>84</v>
      </c>
      <c r="THC183" s="72"/>
      <c r="THD183" s="72"/>
      <c r="THE183" s="72"/>
      <c r="THF183" s="72" t="s">
        <v>84</v>
      </c>
      <c r="THG183" s="72"/>
      <c r="THH183" s="72"/>
      <c r="THI183" s="72"/>
      <c r="THJ183" s="72" t="s">
        <v>84</v>
      </c>
      <c r="THK183" s="72"/>
      <c r="THL183" s="72"/>
      <c r="THM183" s="72"/>
      <c r="THN183" s="72" t="s">
        <v>84</v>
      </c>
      <c r="THO183" s="72"/>
      <c r="THP183" s="72"/>
      <c r="THQ183" s="72"/>
      <c r="THR183" s="72" t="s">
        <v>84</v>
      </c>
      <c r="THS183" s="72"/>
      <c r="THT183" s="72"/>
      <c r="THU183" s="72"/>
      <c r="THV183" s="72" t="s">
        <v>84</v>
      </c>
      <c r="THW183" s="72"/>
      <c r="THX183" s="72"/>
      <c r="THY183" s="72"/>
      <c r="THZ183" s="72" t="s">
        <v>84</v>
      </c>
      <c r="TIA183" s="72"/>
      <c r="TIB183" s="72"/>
      <c r="TIC183" s="72"/>
      <c r="TID183" s="72" t="s">
        <v>84</v>
      </c>
      <c r="TIE183" s="72"/>
      <c r="TIF183" s="72"/>
      <c r="TIG183" s="72"/>
      <c r="TIH183" s="72" t="s">
        <v>84</v>
      </c>
      <c r="TII183" s="72"/>
      <c r="TIJ183" s="72"/>
      <c r="TIK183" s="72"/>
      <c r="TIL183" s="72" t="s">
        <v>84</v>
      </c>
      <c r="TIM183" s="72"/>
      <c r="TIN183" s="72"/>
      <c r="TIO183" s="72"/>
      <c r="TIP183" s="72" t="s">
        <v>84</v>
      </c>
      <c r="TIQ183" s="72"/>
      <c r="TIR183" s="72"/>
      <c r="TIS183" s="72"/>
      <c r="TIT183" s="72" t="s">
        <v>84</v>
      </c>
      <c r="TIU183" s="72"/>
      <c r="TIV183" s="72"/>
      <c r="TIW183" s="72"/>
      <c r="TIX183" s="72" t="s">
        <v>84</v>
      </c>
      <c r="TIY183" s="72"/>
      <c r="TIZ183" s="72"/>
      <c r="TJA183" s="72"/>
      <c r="TJB183" s="72" t="s">
        <v>84</v>
      </c>
      <c r="TJC183" s="72"/>
      <c r="TJD183" s="72"/>
      <c r="TJE183" s="72"/>
      <c r="TJF183" s="72" t="s">
        <v>84</v>
      </c>
      <c r="TJG183" s="72"/>
      <c r="TJH183" s="72"/>
      <c r="TJI183" s="72"/>
      <c r="TJJ183" s="72" t="s">
        <v>84</v>
      </c>
      <c r="TJK183" s="72"/>
      <c r="TJL183" s="72"/>
      <c r="TJM183" s="72"/>
      <c r="TJN183" s="72" t="s">
        <v>84</v>
      </c>
      <c r="TJO183" s="72"/>
      <c r="TJP183" s="72"/>
      <c r="TJQ183" s="72"/>
      <c r="TJR183" s="72" t="s">
        <v>84</v>
      </c>
      <c r="TJS183" s="72"/>
      <c r="TJT183" s="72"/>
      <c r="TJU183" s="72"/>
      <c r="TJV183" s="72" t="s">
        <v>84</v>
      </c>
      <c r="TJW183" s="72"/>
      <c r="TJX183" s="72"/>
      <c r="TJY183" s="72"/>
      <c r="TJZ183" s="72" t="s">
        <v>84</v>
      </c>
      <c r="TKA183" s="72"/>
      <c r="TKB183" s="72"/>
      <c r="TKC183" s="72"/>
      <c r="TKD183" s="72" t="s">
        <v>84</v>
      </c>
      <c r="TKE183" s="72"/>
      <c r="TKF183" s="72"/>
      <c r="TKG183" s="72"/>
      <c r="TKH183" s="72" t="s">
        <v>84</v>
      </c>
      <c r="TKI183" s="72"/>
      <c r="TKJ183" s="72"/>
      <c r="TKK183" s="72"/>
      <c r="TKL183" s="72" t="s">
        <v>84</v>
      </c>
      <c r="TKM183" s="72"/>
      <c r="TKN183" s="72"/>
      <c r="TKO183" s="72"/>
      <c r="TKP183" s="72" t="s">
        <v>84</v>
      </c>
      <c r="TKQ183" s="72"/>
      <c r="TKR183" s="72"/>
      <c r="TKS183" s="72"/>
      <c r="TKT183" s="72" t="s">
        <v>84</v>
      </c>
      <c r="TKU183" s="72"/>
      <c r="TKV183" s="72"/>
      <c r="TKW183" s="72"/>
      <c r="TKX183" s="72" t="s">
        <v>84</v>
      </c>
      <c r="TKY183" s="72"/>
      <c r="TKZ183" s="72"/>
      <c r="TLA183" s="72"/>
      <c r="TLB183" s="72" t="s">
        <v>84</v>
      </c>
      <c r="TLC183" s="72"/>
      <c r="TLD183" s="72"/>
      <c r="TLE183" s="72"/>
      <c r="TLF183" s="72" t="s">
        <v>84</v>
      </c>
      <c r="TLG183" s="72"/>
      <c r="TLH183" s="72"/>
      <c r="TLI183" s="72"/>
      <c r="TLJ183" s="72" t="s">
        <v>84</v>
      </c>
      <c r="TLK183" s="72"/>
      <c r="TLL183" s="72"/>
      <c r="TLM183" s="72"/>
      <c r="TLN183" s="72" t="s">
        <v>84</v>
      </c>
      <c r="TLO183" s="72"/>
      <c r="TLP183" s="72"/>
      <c r="TLQ183" s="72"/>
      <c r="TLR183" s="72" t="s">
        <v>84</v>
      </c>
      <c r="TLS183" s="72"/>
      <c r="TLT183" s="72"/>
      <c r="TLU183" s="72"/>
      <c r="TLV183" s="72" t="s">
        <v>84</v>
      </c>
      <c r="TLW183" s="72"/>
      <c r="TLX183" s="72"/>
      <c r="TLY183" s="72"/>
      <c r="TLZ183" s="72" t="s">
        <v>84</v>
      </c>
      <c r="TMA183" s="72"/>
      <c r="TMB183" s="72"/>
      <c r="TMC183" s="72"/>
      <c r="TMD183" s="72" t="s">
        <v>84</v>
      </c>
      <c r="TME183" s="72"/>
      <c r="TMF183" s="72"/>
      <c r="TMG183" s="72"/>
      <c r="TMH183" s="72" t="s">
        <v>84</v>
      </c>
      <c r="TMI183" s="72"/>
      <c r="TMJ183" s="72"/>
      <c r="TMK183" s="72"/>
      <c r="TML183" s="72" t="s">
        <v>84</v>
      </c>
      <c r="TMM183" s="72"/>
      <c r="TMN183" s="72"/>
      <c r="TMO183" s="72"/>
      <c r="TMP183" s="72" t="s">
        <v>84</v>
      </c>
      <c r="TMQ183" s="72"/>
      <c r="TMR183" s="72"/>
      <c r="TMS183" s="72"/>
      <c r="TMT183" s="72" t="s">
        <v>84</v>
      </c>
      <c r="TMU183" s="72"/>
      <c r="TMV183" s="72"/>
      <c r="TMW183" s="72"/>
      <c r="TMX183" s="72" t="s">
        <v>84</v>
      </c>
      <c r="TMY183" s="72"/>
      <c r="TMZ183" s="72"/>
      <c r="TNA183" s="72"/>
      <c r="TNB183" s="72" t="s">
        <v>84</v>
      </c>
      <c r="TNC183" s="72"/>
      <c r="TND183" s="72"/>
      <c r="TNE183" s="72"/>
      <c r="TNF183" s="72" t="s">
        <v>84</v>
      </c>
      <c r="TNG183" s="72"/>
      <c r="TNH183" s="72"/>
      <c r="TNI183" s="72"/>
      <c r="TNJ183" s="72" t="s">
        <v>84</v>
      </c>
      <c r="TNK183" s="72"/>
      <c r="TNL183" s="72"/>
      <c r="TNM183" s="72"/>
      <c r="TNN183" s="72" t="s">
        <v>84</v>
      </c>
      <c r="TNO183" s="72"/>
      <c r="TNP183" s="72"/>
      <c r="TNQ183" s="72"/>
      <c r="TNR183" s="72" t="s">
        <v>84</v>
      </c>
      <c r="TNS183" s="72"/>
      <c r="TNT183" s="72"/>
      <c r="TNU183" s="72"/>
      <c r="TNV183" s="72" t="s">
        <v>84</v>
      </c>
      <c r="TNW183" s="72"/>
      <c r="TNX183" s="72"/>
      <c r="TNY183" s="72"/>
      <c r="TNZ183" s="72" t="s">
        <v>84</v>
      </c>
      <c r="TOA183" s="72"/>
      <c r="TOB183" s="72"/>
      <c r="TOC183" s="72"/>
      <c r="TOD183" s="72" t="s">
        <v>84</v>
      </c>
      <c r="TOE183" s="72"/>
      <c r="TOF183" s="72"/>
      <c r="TOG183" s="72"/>
      <c r="TOH183" s="72" t="s">
        <v>84</v>
      </c>
      <c r="TOI183" s="72"/>
      <c r="TOJ183" s="72"/>
      <c r="TOK183" s="72"/>
      <c r="TOL183" s="72" t="s">
        <v>84</v>
      </c>
      <c r="TOM183" s="72"/>
      <c r="TON183" s="72"/>
      <c r="TOO183" s="72"/>
      <c r="TOP183" s="72" t="s">
        <v>84</v>
      </c>
      <c r="TOQ183" s="72"/>
      <c r="TOR183" s="72"/>
      <c r="TOS183" s="72"/>
      <c r="TOT183" s="72" t="s">
        <v>84</v>
      </c>
      <c r="TOU183" s="72"/>
      <c r="TOV183" s="72"/>
      <c r="TOW183" s="72"/>
      <c r="TOX183" s="72" t="s">
        <v>84</v>
      </c>
      <c r="TOY183" s="72"/>
      <c r="TOZ183" s="72"/>
      <c r="TPA183" s="72"/>
      <c r="TPB183" s="72" t="s">
        <v>84</v>
      </c>
      <c r="TPC183" s="72"/>
      <c r="TPD183" s="72"/>
      <c r="TPE183" s="72"/>
      <c r="TPF183" s="72" t="s">
        <v>84</v>
      </c>
      <c r="TPG183" s="72"/>
      <c r="TPH183" s="72"/>
      <c r="TPI183" s="72"/>
      <c r="TPJ183" s="72" t="s">
        <v>84</v>
      </c>
      <c r="TPK183" s="72"/>
      <c r="TPL183" s="72"/>
      <c r="TPM183" s="72"/>
      <c r="TPN183" s="72" t="s">
        <v>84</v>
      </c>
      <c r="TPO183" s="72"/>
      <c r="TPP183" s="72"/>
      <c r="TPQ183" s="72"/>
      <c r="TPR183" s="72" t="s">
        <v>84</v>
      </c>
      <c r="TPS183" s="72"/>
      <c r="TPT183" s="72"/>
      <c r="TPU183" s="72"/>
      <c r="TPV183" s="72" t="s">
        <v>84</v>
      </c>
      <c r="TPW183" s="72"/>
      <c r="TPX183" s="72"/>
      <c r="TPY183" s="72"/>
      <c r="TPZ183" s="72" t="s">
        <v>84</v>
      </c>
      <c r="TQA183" s="72"/>
      <c r="TQB183" s="72"/>
      <c r="TQC183" s="72"/>
      <c r="TQD183" s="72" t="s">
        <v>84</v>
      </c>
      <c r="TQE183" s="72"/>
      <c r="TQF183" s="72"/>
      <c r="TQG183" s="72"/>
      <c r="TQH183" s="72" t="s">
        <v>84</v>
      </c>
      <c r="TQI183" s="72"/>
      <c r="TQJ183" s="72"/>
      <c r="TQK183" s="72"/>
      <c r="TQL183" s="72" t="s">
        <v>84</v>
      </c>
      <c r="TQM183" s="72"/>
      <c r="TQN183" s="72"/>
      <c r="TQO183" s="72"/>
      <c r="TQP183" s="72" t="s">
        <v>84</v>
      </c>
      <c r="TQQ183" s="72"/>
      <c r="TQR183" s="72"/>
      <c r="TQS183" s="72"/>
      <c r="TQT183" s="72" t="s">
        <v>84</v>
      </c>
      <c r="TQU183" s="72"/>
      <c r="TQV183" s="72"/>
      <c r="TQW183" s="72"/>
      <c r="TQX183" s="72" t="s">
        <v>84</v>
      </c>
      <c r="TQY183" s="72"/>
      <c r="TQZ183" s="72"/>
      <c r="TRA183" s="72"/>
      <c r="TRB183" s="72" t="s">
        <v>84</v>
      </c>
      <c r="TRC183" s="72"/>
      <c r="TRD183" s="72"/>
      <c r="TRE183" s="72"/>
      <c r="TRF183" s="72" t="s">
        <v>84</v>
      </c>
      <c r="TRG183" s="72"/>
      <c r="TRH183" s="72"/>
      <c r="TRI183" s="72"/>
      <c r="TRJ183" s="72" t="s">
        <v>84</v>
      </c>
      <c r="TRK183" s="72"/>
      <c r="TRL183" s="72"/>
      <c r="TRM183" s="72"/>
      <c r="TRN183" s="72" t="s">
        <v>84</v>
      </c>
      <c r="TRO183" s="72"/>
      <c r="TRP183" s="72"/>
      <c r="TRQ183" s="72"/>
      <c r="TRR183" s="72" t="s">
        <v>84</v>
      </c>
      <c r="TRS183" s="72"/>
      <c r="TRT183" s="72"/>
      <c r="TRU183" s="72"/>
      <c r="TRV183" s="72" t="s">
        <v>84</v>
      </c>
      <c r="TRW183" s="72"/>
      <c r="TRX183" s="72"/>
      <c r="TRY183" s="72"/>
      <c r="TRZ183" s="72" t="s">
        <v>84</v>
      </c>
      <c r="TSA183" s="72"/>
      <c r="TSB183" s="72"/>
      <c r="TSC183" s="72"/>
      <c r="TSD183" s="72" t="s">
        <v>84</v>
      </c>
      <c r="TSE183" s="72"/>
      <c r="TSF183" s="72"/>
      <c r="TSG183" s="72"/>
      <c r="TSH183" s="72" t="s">
        <v>84</v>
      </c>
      <c r="TSI183" s="72"/>
      <c r="TSJ183" s="72"/>
      <c r="TSK183" s="72"/>
      <c r="TSL183" s="72" t="s">
        <v>84</v>
      </c>
      <c r="TSM183" s="72"/>
      <c r="TSN183" s="72"/>
      <c r="TSO183" s="72"/>
      <c r="TSP183" s="72" t="s">
        <v>84</v>
      </c>
      <c r="TSQ183" s="72"/>
      <c r="TSR183" s="72"/>
      <c r="TSS183" s="72"/>
      <c r="TST183" s="72" t="s">
        <v>84</v>
      </c>
      <c r="TSU183" s="72"/>
      <c r="TSV183" s="72"/>
      <c r="TSW183" s="72"/>
      <c r="TSX183" s="72" t="s">
        <v>84</v>
      </c>
      <c r="TSY183" s="72"/>
      <c r="TSZ183" s="72"/>
      <c r="TTA183" s="72"/>
      <c r="TTB183" s="72" t="s">
        <v>84</v>
      </c>
      <c r="TTC183" s="72"/>
      <c r="TTD183" s="72"/>
      <c r="TTE183" s="72"/>
      <c r="TTF183" s="72" t="s">
        <v>84</v>
      </c>
      <c r="TTG183" s="72"/>
      <c r="TTH183" s="72"/>
      <c r="TTI183" s="72"/>
      <c r="TTJ183" s="72" t="s">
        <v>84</v>
      </c>
      <c r="TTK183" s="72"/>
      <c r="TTL183" s="72"/>
      <c r="TTM183" s="72"/>
      <c r="TTN183" s="72" t="s">
        <v>84</v>
      </c>
      <c r="TTO183" s="72"/>
      <c r="TTP183" s="72"/>
      <c r="TTQ183" s="72"/>
      <c r="TTR183" s="72" t="s">
        <v>84</v>
      </c>
      <c r="TTS183" s="72"/>
      <c r="TTT183" s="72"/>
      <c r="TTU183" s="72"/>
      <c r="TTV183" s="72" t="s">
        <v>84</v>
      </c>
      <c r="TTW183" s="72"/>
      <c r="TTX183" s="72"/>
      <c r="TTY183" s="72"/>
      <c r="TTZ183" s="72" t="s">
        <v>84</v>
      </c>
      <c r="TUA183" s="72"/>
      <c r="TUB183" s="72"/>
      <c r="TUC183" s="72"/>
      <c r="TUD183" s="72" t="s">
        <v>84</v>
      </c>
      <c r="TUE183" s="72"/>
      <c r="TUF183" s="72"/>
      <c r="TUG183" s="72"/>
      <c r="TUH183" s="72" t="s">
        <v>84</v>
      </c>
      <c r="TUI183" s="72"/>
      <c r="TUJ183" s="72"/>
      <c r="TUK183" s="72"/>
      <c r="TUL183" s="72" t="s">
        <v>84</v>
      </c>
      <c r="TUM183" s="72"/>
      <c r="TUN183" s="72"/>
      <c r="TUO183" s="72"/>
      <c r="TUP183" s="72" t="s">
        <v>84</v>
      </c>
      <c r="TUQ183" s="72"/>
      <c r="TUR183" s="72"/>
      <c r="TUS183" s="72"/>
      <c r="TUT183" s="72" t="s">
        <v>84</v>
      </c>
      <c r="TUU183" s="72"/>
      <c r="TUV183" s="72"/>
      <c r="TUW183" s="72"/>
      <c r="TUX183" s="72" t="s">
        <v>84</v>
      </c>
      <c r="TUY183" s="72"/>
      <c r="TUZ183" s="72"/>
      <c r="TVA183" s="72"/>
      <c r="TVB183" s="72" t="s">
        <v>84</v>
      </c>
      <c r="TVC183" s="72"/>
      <c r="TVD183" s="72"/>
      <c r="TVE183" s="72"/>
      <c r="TVF183" s="72" t="s">
        <v>84</v>
      </c>
      <c r="TVG183" s="72"/>
      <c r="TVH183" s="72"/>
      <c r="TVI183" s="72"/>
      <c r="TVJ183" s="72" t="s">
        <v>84</v>
      </c>
      <c r="TVK183" s="72"/>
      <c r="TVL183" s="72"/>
      <c r="TVM183" s="72"/>
      <c r="TVN183" s="72" t="s">
        <v>84</v>
      </c>
      <c r="TVO183" s="72"/>
      <c r="TVP183" s="72"/>
      <c r="TVQ183" s="72"/>
      <c r="TVR183" s="72" t="s">
        <v>84</v>
      </c>
      <c r="TVS183" s="72"/>
      <c r="TVT183" s="72"/>
      <c r="TVU183" s="72"/>
      <c r="TVV183" s="72" t="s">
        <v>84</v>
      </c>
      <c r="TVW183" s="72"/>
      <c r="TVX183" s="72"/>
      <c r="TVY183" s="72"/>
      <c r="TVZ183" s="72" t="s">
        <v>84</v>
      </c>
      <c r="TWA183" s="72"/>
      <c r="TWB183" s="72"/>
      <c r="TWC183" s="72"/>
      <c r="TWD183" s="72" t="s">
        <v>84</v>
      </c>
      <c r="TWE183" s="72"/>
      <c r="TWF183" s="72"/>
      <c r="TWG183" s="72"/>
      <c r="TWH183" s="72" t="s">
        <v>84</v>
      </c>
      <c r="TWI183" s="72"/>
      <c r="TWJ183" s="72"/>
      <c r="TWK183" s="72"/>
      <c r="TWL183" s="72" t="s">
        <v>84</v>
      </c>
      <c r="TWM183" s="72"/>
      <c r="TWN183" s="72"/>
      <c r="TWO183" s="72"/>
      <c r="TWP183" s="72" t="s">
        <v>84</v>
      </c>
      <c r="TWQ183" s="72"/>
      <c r="TWR183" s="72"/>
      <c r="TWS183" s="72"/>
      <c r="TWT183" s="72" t="s">
        <v>84</v>
      </c>
      <c r="TWU183" s="72"/>
      <c r="TWV183" s="72"/>
      <c r="TWW183" s="72"/>
      <c r="TWX183" s="72" t="s">
        <v>84</v>
      </c>
      <c r="TWY183" s="72"/>
      <c r="TWZ183" s="72"/>
      <c r="TXA183" s="72"/>
      <c r="TXB183" s="72" t="s">
        <v>84</v>
      </c>
      <c r="TXC183" s="72"/>
      <c r="TXD183" s="72"/>
      <c r="TXE183" s="72"/>
      <c r="TXF183" s="72" t="s">
        <v>84</v>
      </c>
      <c r="TXG183" s="72"/>
      <c r="TXH183" s="72"/>
      <c r="TXI183" s="72"/>
      <c r="TXJ183" s="72" t="s">
        <v>84</v>
      </c>
      <c r="TXK183" s="72"/>
      <c r="TXL183" s="72"/>
      <c r="TXM183" s="72"/>
      <c r="TXN183" s="72" t="s">
        <v>84</v>
      </c>
      <c r="TXO183" s="72"/>
      <c r="TXP183" s="72"/>
      <c r="TXQ183" s="72"/>
      <c r="TXR183" s="72" t="s">
        <v>84</v>
      </c>
      <c r="TXS183" s="72"/>
      <c r="TXT183" s="72"/>
      <c r="TXU183" s="72"/>
      <c r="TXV183" s="72" t="s">
        <v>84</v>
      </c>
      <c r="TXW183" s="72"/>
      <c r="TXX183" s="72"/>
      <c r="TXY183" s="72"/>
      <c r="TXZ183" s="72" t="s">
        <v>84</v>
      </c>
      <c r="TYA183" s="72"/>
      <c r="TYB183" s="72"/>
      <c r="TYC183" s="72"/>
      <c r="TYD183" s="72" t="s">
        <v>84</v>
      </c>
      <c r="TYE183" s="72"/>
      <c r="TYF183" s="72"/>
      <c r="TYG183" s="72"/>
      <c r="TYH183" s="72" t="s">
        <v>84</v>
      </c>
      <c r="TYI183" s="72"/>
      <c r="TYJ183" s="72"/>
      <c r="TYK183" s="72"/>
      <c r="TYL183" s="72" t="s">
        <v>84</v>
      </c>
      <c r="TYM183" s="72"/>
      <c r="TYN183" s="72"/>
      <c r="TYO183" s="72"/>
      <c r="TYP183" s="72" t="s">
        <v>84</v>
      </c>
      <c r="TYQ183" s="72"/>
      <c r="TYR183" s="72"/>
      <c r="TYS183" s="72"/>
      <c r="TYT183" s="72" t="s">
        <v>84</v>
      </c>
      <c r="TYU183" s="72"/>
      <c r="TYV183" s="72"/>
      <c r="TYW183" s="72"/>
      <c r="TYX183" s="72" t="s">
        <v>84</v>
      </c>
      <c r="TYY183" s="72"/>
      <c r="TYZ183" s="72"/>
      <c r="TZA183" s="72"/>
      <c r="TZB183" s="72" t="s">
        <v>84</v>
      </c>
      <c r="TZC183" s="72"/>
      <c r="TZD183" s="72"/>
      <c r="TZE183" s="72"/>
      <c r="TZF183" s="72" t="s">
        <v>84</v>
      </c>
      <c r="TZG183" s="72"/>
      <c r="TZH183" s="72"/>
      <c r="TZI183" s="72"/>
      <c r="TZJ183" s="72" t="s">
        <v>84</v>
      </c>
      <c r="TZK183" s="72"/>
      <c r="TZL183" s="72"/>
      <c r="TZM183" s="72"/>
      <c r="TZN183" s="72" t="s">
        <v>84</v>
      </c>
      <c r="TZO183" s="72"/>
      <c r="TZP183" s="72"/>
      <c r="TZQ183" s="72"/>
      <c r="TZR183" s="72" t="s">
        <v>84</v>
      </c>
      <c r="TZS183" s="72"/>
      <c r="TZT183" s="72"/>
      <c r="TZU183" s="72"/>
      <c r="TZV183" s="72" t="s">
        <v>84</v>
      </c>
      <c r="TZW183" s="72"/>
      <c r="TZX183" s="72"/>
      <c r="TZY183" s="72"/>
      <c r="TZZ183" s="72" t="s">
        <v>84</v>
      </c>
      <c r="UAA183" s="72"/>
      <c r="UAB183" s="72"/>
      <c r="UAC183" s="72"/>
      <c r="UAD183" s="72" t="s">
        <v>84</v>
      </c>
      <c r="UAE183" s="72"/>
      <c r="UAF183" s="72"/>
      <c r="UAG183" s="72"/>
      <c r="UAH183" s="72" t="s">
        <v>84</v>
      </c>
      <c r="UAI183" s="72"/>
      <c r="UAJ183" s="72"/>
      <c r="UAK183" s="72"/>
      <c r="UAL183" s="72" t="s">
        <v>84</v>
      </c>
      <c r="UAM183" s="72"/>
      <c r="UAN183" s="72"/>
      <c r="UAO183" s="72"/>
      <c r="UAP183" s="72" t="s">
        <v>84</v>
      </c>
      <c r="UAQ183" s="72"/>
      <c r="UAR183" s="72"/>
      <c r="UAS183" s="72"/>
      <c r="UAT183" s="72" t="s">
        <v>84</v>
      </c>
      <c r="UAU183" s="72"/>
      <c r="UAV183" s="72"/>
      <c r="UAW183" s="72"/>
      <c r="UAX183" s="72" t="s">
        <v>84</v>
      </c>
      <c r="UAY183" s="72"/>
      <c r="UAZ183" s="72"/>
      <c r="UBA183" s="72"/>
      <c r="UBB183" s="72" t="s">
        <v>84</v>
      </c>
      <c r="UBC183" s="72"/>
      <c r="UBD183" s="72"/>
      <c r="UBE183" s="72"/>
      <c r="UBF183" s="72" t="s">
        <v>84</v>
      </c>
      <c r="UBG183" s="72"/>
      <c r="UBH183" s="72"/>
      <c r="UBI183" s="72"/>
      <c r="UBJ183" s="72" t="s">
        <v>84</v>
      </c>
      <c r="UBK183" s="72"/>
      <c r="UBL183" s="72"/>
      <c r="UBM183" s="72"/>
      <c r="UBN183" s="72" t="s">
        <v>84</v>
      </c>
      <c r="UBO183" s="72"/>
      <c r="UBP183" s="72"/>
      <c r="UBQ183" s="72"/>
      <c r="UBR183" s="72" t="s">
        <v>84</v>
      </c>
      <c r="UBS183" s="72"/>
      <c r="UBT183" s="72"/>
      <c r="UBU183" s="72"/>
      <c r="UBV183" s="72" t="s">
        <v>84</v>
      </c>
      <c r="UBW183" s="72"/>
      <c r="UBX183" s="72"/>
      <c r="UBY183" s="72"/>
      <c r="UBZ183" s="72" t="s">
        <v>84</v>
      </c>
      <c r="UCA183" s="72"/>
      <c r="UCB183" s="72"/>
      <c r="UCC183" s="72"/>
      <c r="UCD183" s="72" t="s">
        <v>84</v>
      </c>
      <c r="UCE183" s="72"/>
      <c r="UCF183" s="72"/>
      <c r="UCG183" s="72"/>
      <c r="UCH183" s="72" t="s">
        <v>84</v>
      </c>
      <c r="UCI183" s="72"/>
      <c r="UCJ183" s="72"/>
      <c r="UCK183" s="72"/>
      <c r="UCL183" s="72" t="s">
        <v>84</v>
      </c>
      <c r="UCM183" s="72"/>
      <c r="UCN183" s="72"/>
      <c r="UCO183" s="72"/>
      <c r="UCP183" s="72" t="s">
        <v>84</v>
      </c>
      <c r="UCQ183" s="72"/>
      <c r="UCR183" s="72"/>
      <c r="UCS183" s="72"/>
      <c r="UCT183" s="72" t="s">
        <v>84</v>
      </c>
      <c r="UCU183" s="72"/>
      <c r="UCV183" s="72"/>
      <c r="UCW183" s="72"/>
      <c r="UCX183" s="72" t="s">
        <v>84</v>
      </c>
      <c r="UCY183" s="72"/>
      <c r="UCZ183" s="72"/>
      <c r="UDA183" s="72"/>
      <c r="UDB183" s="72" t="s">
        <v>84</v>
      </c>
      <c r="UDC183" s="72"/>
      <c r="UDD183" s="72"/>
      <c r="UDE183" s="72"/>
      <c r="UDF183" s="72" t="s">
        <v>84</v>
      </c>
      <c r="UDG183" s="72"/>
      <c r="UDH183" s="72"/>
      <c r="UDI183" s="72"/>
      <c r="UDJ183" s="72" t="s">
        <v>84</v>
      </c>
      <c r="UDK183" s="72"/>
      <c r="UDL183" s="72"/>
      <c r="UDM183" s="72"/>
      <c r="UDN183" s="72" t="s">
        <v>84</v>
      </c>
      <c r="UDO183" s="72"/>
      <c r="UDP183" s="72"/>
      <c r="UDQ183" s="72"/>
      <c r="UDR183" s="72" t="s">
        <v>84</v>
      </c>
      <c r="UDS183" s="72"/>
      <c r="UDT183" s="72"/>
      <c r="UDU183" s="72"/>
      <c r="UDV183" s="72" t="s">
        <v>84</v>
      </c>
      <c r="UDW183" s="72"/>
      <c r="UDX183" s="72"/>
      <c r="UDY183" s="72"/>
      <c r="UDZ183" s="72" t="s">
        <v>84</v>
      </c>
      <c r="UEA183" s="72"/>
      <c r="UEB183" s="72"/>
      <c r="UEC183" s="72"/>
      <c r="UED183" s="72" t="s">
        <v>84</v>
      </c>
      <c r="UEE183" s="72"/>
      <c r="UEF183" s="72"/>
      <c r="UEG183" s="72"/>
      <c r="UEH183" s="72" t="s">
        <v>84</v>
      </c>
      <c r="UEI183" s="72"/>
      <c r="UEJ183" s="72"/>
      <c r="UEK183" s="72"/>
      <c r="UEL183" s="72" t="s">
        <v>84</v>
      </c>
      <c r="UEM183" s="72"/>
      <c r="UEN183" s="72"/>
      <c r="UEO183" s="72"/>
      <c r="UEP183" s="72" t="s">
        <v>84</v>
      </c>
      <c r="UEQ183" s="72"/>
      <c r="UER183" s="72"/>
      <c r="UES183" s="72"/>
      <c r="UET183" s="72" t="s">
        <v>84</v>
      </c>
      <c r="UEU183" s="72"/>
      <c r="UEV183" s="72"/>
      <c r="UEW183" s="72"/>
      <c r="UEX183" s="72" t="s">
        <v>84</v>
      </c>
      <c r="UEY183" s="72"/>
      <c r="UEZ183" s="72"/>
      <c r="UFA183" s="72"/>
      <c r="UFB183" s="72" t="s">
        <v>84</v>
      </c>
      <c r="UFC183" s="72"/>
      <c r="UFD183" s="72"/>
      <c r="UFE183" s="72"/>
      <c r="UFF183" s="72" t="s">
        <v>84</v>
      </c>
      <c r="UFG183" s="72"/>
      <c r="UFH183" s="72"/>
      <c r="UFI183" s="72"/>
      <c r="UFJ183" s="72" t="s">
        <v>84</v>
      </c>
      <c r="UFK183" s="72"/>
      <c r="UFL183" s="72"/>
      <c r="UFM183" s="72"/>
      <c r="UFN183" s="72" t="s">
        <v>84</v>
      </c>
      <c r="UFO183" s="72"/>
      <c r="UFP183" s="72"/>
      <c r="UFQ183" s="72"/>
      <c r="UFR183" s="72" t="s">
        <v>84</v>
      </c>
      <c r="UFS183" s="72"/>
      <c r="UFT183" s="72"/>
      <c r="UFU183" s="72"/>
      <c r="UFV183" s="72" t="s">
        <v>84</v>
      </c>
      <c r="UFW183" s="72"/>
      <c r="UFX183" s="72"/>
      <c r="UFY183" s="72"/>
      <c r="UFZ183" s="72" t="s">
        <v>84</v>
      </c>
      <c r="UGA183" s="72"/>
      <c r="UGB183" s="72"/>
      <c r="UGC183" s="72"/>
      <c r="UGD183" s="72" t="s">
        <v>84</v>
      </c>
      <c r="UGE183" s="72"/>
      <c r="UGF183" s="72"/>
      <c r="UGG183" s="72"/>
      <c r="UGH183" s="72" t="s">
        <v>84</v>
      </c>
      <c r="UGI183" s="72"/>
      <c r="UGJ183" s="72"/>
      <c r="UGK183" s="72"/>
      <c r="UGL183" s="72" t="s">
        <v>84</v>
      </c>
      <c r="UGM183" s="72"/>
      <c r="UGN183" s="72"/>
      <c r="UGO183" s="72"/>
      <c r="UGP183" s="72" t="s">
        <v>84</v>
      </c>
      <c r="UGQ183" s="72"/>
      <c r="UGR183" s="72"/>
      <c r="UGS183" s="72"/>
      <c r="UGT183" s="72" t="s">
        <v>84</v>
      </c>
      <c r="UGU183" s="72"/>
      <c r="UGV183" s="72"/>
      <c r="UGW183" s="72"/>
      <c r="UGX183" s="72" t="s">
        <v>84</v>
      </c>
      <c r="UGY183" s="72"/>
      <c r="UGZ183" s="72"/>
      <c r="UHA183" s="72"/>
      <c r="UHB183" s="72" t="s">
        <v>84</v>
      </c>
      <c r="UHC183" s="72"/>
      <c r="UHD183" s="72"/>
      <c r="UHE183" s="72"/>
      <c r="UHF183" s="72" t="s">
        <v>84</v>
      </c>
      <c r="UHG183" s="72"/>
      <c r="UHH183" s="72"/>
      <c r="UHI183" s="72"/>
      <c r="UHJ183" s="72" t="s">
        <v>84</v>
      </c>
      <c r="UHK183" s="72"/>
      <c r="UHL183" s="72"/>
      <c r="UHM183" s="72"/>
      <c r="UHN183" s="72" t="s">
        <v>84</v>
      </c>
      <c r="UHO183" s="72"/>
      <c r="UHP183" s="72"/>
      <c r="UHQ183" s="72"/>
      <c r="UHR183" s="72" t="s">
        <v>84</v>
      </c>
      <c r="UHS183" s="72"/>
      <c r="UHT183" s="72"/>
      <c r="UHU183" s="72"/>
      <c r="UHV183" s="72" t="s">
        <v>84</v>
      </c>
      <c r="UHW183" s="72"/>
      <c r="UHX183" s="72"/>
      <c r="UHY183" s="72"/>
      <c r="UHZ183" s="72" t="s">
        <v>84</v>
      </c>
      <c r="UIA183" s="72"/>
      <c r="UIB183" s="72"/>
      <c r="UIC183" s="72"/>
      <c r="UID183" s="72" t="s">
        <v>84</v>
      </c>
      <c r="UIE183" s="72"/>
      <c r="UIF183" s="72"/>
      <c r="UIG183" s="72"/>
      <c r="UIH183" s="72" t="s">
        <v>84</v>
      </c>
      <c r="UII183" s="72"/>
      <c r="UIJ183" s="72"/>
      <c r="UIK183" s="72"/>
      <c r="UIL183" s="72" t="s">
        <v>84</v>
      </c>
      <c r="UIM183" s="72"/>
      <c r="UIN183" s="72"/>
      <c r="UIO183" s="72"/>
      <c r="UIP183" s="72" t="s">
        <v>84</v>
      </c>
      <c r="UIQ183" s="72"/>
      <c r="UIR183" s="72"/>
      <c r="UIS183" s="72"/>
      <c r="UIT183" s="72" t="s">
        <v>84</v>
      </c>
      <c r="UIU183" s="72"/>
      <c r="UIV183" s="72"/>
      <c r="UIW183" s="72"/>
      <c r="UIX183" s="72" t="s">
        <v>84</v>
      </c>
      <c r="UIY183" s="72"/>
      <c r="UIZ183" s="72"/>
      <c r="UJA183" s="72"/>
      <c r="UJB183" s="72" t="s">
        <v>84</v>
      </c>
      <c r="UJC183" s="72"/>
      <c r="UJD183" s="72"/>
      <c r="UJE183" s="72"/>
      <c r="UJF183" s="72" t="s">
        <v>84</v>
      </c>
      <c r="UJG183" s="72"/>
      <c r="UJH183" s="72"/>
      <c r="UJI183" s="72"/>
      <c r="UJJ183" s="72" t="s">
        <v>84</v>
      </c>
      <c r="UJK183" s="72"/>
      <c r="UJL183" s="72"/>
      <c r="UJM183" s="72"/>
      <c r="UJN183" s="72" t="s">
        <v>84</v>
      </c>
      <c r="UJO183" s="72"/>
      <c r="UJP183" s="72"/>
      <c r="UJQ183" s="72"/>
      <c r="UJR183" s="72" t="s">
        <v>84</v>
      </c>
      <c r="UJS183" s="72"/>
      <c r="UJT183" s="72"/>
      <c r="UJU183" s="72"/>
      <c r="UJV183" s="72" t="s">
        <v>84</v>
      </c>
      <c r="UJW183" s="72"/>
      <c r="UJX183" s="72"/>
      <c r="UJY183" s="72"/>
      <c r="UJZ183" s="72" t="s">
        <v>84</v>
      </c>
      <c r="UKA183" s="72"/>
      <c r="UKB183" s="72"/>
      <c r="UKC183" s="72"/>
      <c r="UKD183" s="72" t="s">
        <v>84</v>
      </c>
      <c r="UKE183" s="72"/>
      <c r="UKF183" s="72"/>
      <c r="UKG183" s="72"/>
      <c r="UKH183" s="72" t="s">
        <v>84</v>
      </c>
      <c r="UKI183" s="72"/>
      <c r="UKJ183" s="72"/>
      <c r="UKK183" s="72"/>
      <c r="UKL183" s="72" t="s">
        <v>84</v>
      </c>
      <c r="UKM183" s="72"/>
      <c r="UKN183" s="72"/>
      <c r="UKO183" s="72"/>
      <c r="UKP183" s="72" t="s">
        <v>84</v>
      </c>
      <c r="UKQ183" s="72"/>
      <c r="UKR183" s="72"/>
      <c r="UKS183" s="72"/>
      <c r="UKT183" s="72" t="s">
        <v>84</v>
      </c>
      <c r="UKU183" s="72"/>
      <c r="UKV183" s="72"/>
      <c r="UKW183" s="72"/>
      <c r="UKX183" s="72" t="s">
        <v>84</v>
      </c>
      <c r="UKY183" s="72"/>
      <c r="UKZ183" s="72"/>
      <c r="ULA183" s="72"/>
      <c r="ULB183" s="72" t="s">
        <v>84</v>
      </c>
      <c r="ULC183" s="72"/>
      <c r="ULD183" s="72"/>
      <c r="ULE183" s="72"/>
      <c r="ULF183" s="72" t="s">
        <v>84</v>
      </c>
      <c r="ULG183" s="72"/>
      <c r="ULH183" s="72"/>
      <c r="ULI183" s="72"/>
      <c r="ULJ183" s="72" t="s">
        <v>84</v>
      </c>
      <c r="ULK183" s="72"/>
      <c r="ULL183" s="72"/>
      <c r="ULM183" s="72"/>
      <c r="ULN183" s="72" t="s">
        <v>84</v>
      </c>
      <c r="ULO183" s="72"/>
      <c r="ULP183" s="72"/>
      <c r="ULQ183" s="72"/>
      <c r="ULR183" s="72" t="s">
        <v>84</v>
      </c>
      <c r="ULS183" s="72"/>
      <c r="ULT183" s="72"/>
      <c r="ULU183" s="72"/>
      <c r="ULV183" s="72" t="s">
        <v>84</v>
      </c>
      <c r="ULW183" s="72"/>
      <c r="ULX183" s="72"/>
      <c r="ULY183" s="72"/>
      <c r="ULZ183" s="72" t="s">
        <v>84</v>
      </c>
      <c r="UMA183" s="72"/>
      <c r="UMB183" s="72"/>
      <c r="UMC183" s="72"/>
      <c r="UMD183" s="72" t="s">
        <v>84</v>
      </c>
      <c r="UME183" s="72"/>
      <c r="UMF183" s="72"/>
      <c r="UMG183" s="72"/>
      <c r="UMH183" s="72" t="s">
        <v>84</v>
      </c>
      <c r="UMI183" s="72"/>
      <c r="UMJ183" s="72"/>
      <c r="UMK183" s="72"/>
      <c r="UML183" s="72" t="s">
        <v>84</v>
      </c>
      <c r="UMM183" s="72"/>
      <c r="UMN183" s="72"/>
      <c r="UMO183" s="72"/>
      <c r="UMP183" s="72" t="s">
        <v>84</v>
      </c>
      <c r="UMQ183" s="72"/>
      <c r="UMR183" s="72"/>
      <c r="UMS183" s="72"/>
      <c r="UMT183" s="72" t="s">
        <v>84</v>
      </c>
      <c r="UMU183" s="72"/>
      <c r="UMV183" s="72"/>
      <c r="UMW183" s="72"/>
      <c r="UMX183" s="72" t="s">
        <v>84</v>
      </c>
      <c r="UMY183" s="72"/>
      <c r="UMZ183" s="72"/>
      <c r="UNA183" s="72"/>
      <c r="UNB183" s="72" t="s">
        <v>84</v>
      </c>
      <c r="UNC183" s="72"/>
      <c r="UND183" s="72"/>
      <c r="UNE183" s="72"/>
      <c r="UNF183" s="72" t="s">
        <v>84</v>
      </c>
      <c r="UNG183" s="72"/>
      <c r="UNH183" s="72"/>
      <c r="UNI183" s="72"/>
      <c r="UNJ183" s="72" t="s">
        <v>84</v>
      </c>
      <c r="UNK183" s="72"/>
      <c r="UNL183" s="72"/>
      <c r="UNM183" s="72"/>
      <c r="UNN183" s="72" t="s">
        <v>84</v>
      </c>
      <c r="UNO183" s="72"/>
      <c r="UNP183" s="72"/>
      <c r="UNQ183" s="72"/>
      <c r="UNR183" s="72" t="s">
        <v>84</v>
      </c>
      <c r="UNS183" s="72"/>
      <c r="UNT183" s="72"/>
      <c r="UNU183" s="72"/>
      <c r="UNV183" s="72" t="s">
        <v>84</v>
      </c>
      <c r="UNW183" s="72"/>
      <c r="UNX183" s="72"/>
      <c r="UNY183" s="72"/>
      <c r="UNZ183" s="72" t="s">
        <v>84</v>
      </c>
      <c r="UOA183" s="72"/>
      <c r="UOB183" s="72"/>
      <c r="UOC183" s="72"/>
      <c r="UOD183" s="72" t="s">
        <v>84</v>
      </c>
      <c r="UOE183" s="72"/>
      <c r="UOF183" s="72"/>
      <c r="UOG183" s="72"/>
      <c r="UOH183" s="72" t="s">
        <v>84</v>
      </c>
      <c r="UOI183" s="72"/>
      <c r="UOJ183" s="72"/>
      <c r="UOK183" s="72"/>
      <c r="UOL183" s="72" t="s">
        <v>84</v>
      </c>
      <c r="UOM183" s="72"/>
      <c r="UON183" s="72"/>
      <c r="UOO183" s="72"/>
      <c r="UOP183" s="72" t="s">
        <v>84</v>
      </c>
      <c r="UOQ183" s="72"/>
      <c r="UOR183" s="72"/>
      <c r="UOS183" s="72"/>
      <c r="UOT183" s="72" t="s">
        <v>84</v>
      </c>
      <c r="UOU183" s="72"/>
      <c r="UOV183" s="72"/>
      <c r="UOW183" s="72"/>
      <c r="UOX183" s="72" t="s">
        <v>84</v>
      </c>
      <c r="UOY183" s="72"/>
      <c r="UOZ183" s="72"/>
      <c r="UPA183" s="72"/>
      <c r="UPB183" s="72" t="s">
        <v>84</v>
      </c>
      <c r="UPC183" s="72"/>
      <c r="UPD183" s="72"/>
      <c r="UPE183" s="72"/>
      <c r="UPF183" s="72" t="s">
        <v>84</v>
      </c>
      <c r="UPG183" s="72"/>
      <c r="UPH183" s="72"/>
      <c r="UPI183" s="72"/>
      <c r="UPJ183" s="72" t="s">
        <v>84</v>
      </c>
      <c r="UPK183" s="72"/>
      <c r="UPL183" s="72"/>
      <c r="UPM183" s="72"/>
      <c r="UPN183" s="72" t="s">
        <v>84</v>
      </c>
      <c r="UPO183" s="72"/>
      <c r="UPP183" s="72"/>
      <c r="UPQ183" s="72"/>
      <c r="UPR183" s="72" t="s">
        <v>84</v>
      </c>
      <c r="UPS183" s="72"/>
      <c r="UPT183" s="72"/>
      <c r="UPU183" s="72"/>
      <c r="UPV183" s="72" t="s">
        <v>84</v>
      </c>
      <c r="UPW183" s="72"/>
      <c r="UPX183" s="72"/>
      <c r="UPY183" s="72"/>
      <c r="UPZ183" s="72" t="s">
        <v>84</v>
      </c>
      <c r="UQA183" s="72"/>
      <c r="UQB183" s="72"/>
      <c r="UQC183" s="72"/>
      <c r="UQD183" s="72" t="s">
        <v>84</v>
      </c>
      <c r="UQE183" s="72"/>
      <c r="UQF183" s="72"/>
      <c r="UQG183" s="72"/>
      <c r="UQH183" s="72" t="s">
        <v>84</v>
      </c>
      <c r="UQI183" s="72"/>
      <c r="UQJ183" s="72"/>
      <c r="UQK183" s="72"/>
      <c r="UQL183" s="72" t="s">
        <v>84</v>
      </c>
      <c r="UQM183" s="72"/>
      <c r="UQN183" s="72"/>
      <c r="UQO183" s="72"/>
      <c r="UQP183" s="72" t="s">
        <v>84</v>
      </c>
      <c r="UQQ183" s="72"/>
      <c r="UQR183" s="72"/>
      <c r="UQS183" s="72"/>
      <c r="UQT183" s="72" t="s">
        <v>84</v>
      </c>
      <c r="UQU183" s="72"/>
      <c r="UQV183" s="72"/>
      <c r="UQW183" s="72"/>
      <c r="UQX183" s="72" t="s">
        <v>84</v>
      </c>
      <c r="UQY183" s="72"/>
      <c r="UQZ183" s="72"/>
      <c r="URA183" s="72"/>
      <c r="URB183" s="72" t="s">
        <v>84</v>
      </c>
      <c r="URC183" s="72"/>
      <c r="URD183" s="72"/>
      <c r="URE183" s="72"/>
      <c r="URF183" s="72" t="s">
        <v>84</v>
      </c>
      <c r="URG183" s="72"/>
      <c r="URH183" s="72"/>
      <c r="URI183" s="72"/>
      <c r="URJ183" s="72" t="s">
        <v>84</v>
      </c>
      <c r="URK183" s="72"/>
      <c r="URL183" s="72"/>
      <c r="URM183" s="72"/>
      <c r="URN183" s="72" t="s">
        <v>84</v>
      </c>
      <c r="URO183" s="72"/>
      <c r="URP183" s="72"/>
      <c r="URQ183" s="72"/>
      <c r="URR183" s="72" t="s">
        <v>84</v>
      </c>
      <c r="URS183" s="72"/>
      <c r="URT183" s="72"/>
      <c r="URU183" s="72"/>
      <c r="URV183" s="72" t="s">
        <v>84</v>
      </c>
      <c r="URW183" s="72"/>
      <c r="URX183" s="72"/>
      <c r="URY183" s="72"/>
      <c r="URZ183" s="72" t="s">
        <v>84</v>
      </c>
      <c r="USA183" s="72"/>
      <c r="USB183" s="72"/>
      <c r="USC183" s="72"/>
      <c r="USD183" s="72" t="s">
        <v>84</v>
      </c>
      <c r="USE183" s="72"/>
      <c r="USF183" s="72"/>
      <c r="USG183" s="72"/>
      <c r="USH183" s="72" t="s">
        <v>84</v>
      </c>
      <c r="USI183" s="72"/>
      <c r="USJ183" s="72"/>
      <c r="USK183" s="72"/>
      <c r="USL183" s="72" t="s">
        <v>84</v>
      </c>
      <c r="USM183" s="72"/>
      <c r="USN183" s="72"/>
      <c r="USO183" s="72"/>
      <c r="USP183" s="72" t="s">
        <v>84</v>
      </c>
      <c r="USQ183" s="72"/>
      <c r="USR183" s="72"/>
      <c r="USS183" s="72"/>
      <c r="UST183" s="72" t="s">
        <v>84</v>
      </c>
      <c r="USU183" s="72"/>
      <c r="USV183" s="72"/>
      <c r="USW183" s="72"/>
      <c r="USX183" s="72" t="s">
        <v>84</v>
      </c>
      <c r="USY183" s="72"/>
      <c r="USZ183" s="72"/>
      <c r="UTA183" s="72"/>
      <c r="UTB183" s="72" t="s">
        <v>84</v>
      </c>
      <c r="UTC183" s="72"/>
      <c r="UTD183" s="72"/>
      <c r="UTE183" s="72"/>
      <c r="UTF183" s="72" t="s">
        <v>84</v>
      </c>
      <c r="UTG183" s="72"/>
      <c r="UTH183" s="72"/>
      <c r="UTI183" s="72"/>
      <c r="UTJ183" s="72" t="s">
        <v>84</v>
      </c>
      <c r="UTK183" s="72"/>
      <c r="UTL183" s="72"/>
      <c r="UTM183" s="72"/>
      <c r="UTN183" s="72" t="s">
        <v>84</v>
      </c>
      <c r="UTO183" s="72"/>
      <c r="UTP183" s="72"/>
      <c r="UTQ183" s="72"/>
      <c r="UTR183" s="72" t="s">
        <v>84</v>
      </c>
      <c r="UTS183" s="72"/>
      <c r="UTT183" s="72"/>
      <c r="UTU183" s="72"/>
      <c r="UTV183" s="72" t="s">
        <v>84</v>
      </c>
      <c r="UTW183" s="72"/>
      <c r="UTX183" s="72"/>
      <c r="UTY183" s="72"/>
      <c r="UTZ183" s="72" t="s">
        <v>84</v>
      </c>
      <c r="UUA183" s="72"/>
      <c r="UUB183" s="72"/>
      <c r="UUC183" s="72"/>
      <c r="UUD183" s="72" t="s">
        <v>84</v>
      </c>
      <c r="UUE183" s="72"/>
      <c r="UUF183" s="72"/>
      <c r="UUG183" s="72"/>
      <c r="UUH183" s="72" t="s">
        <v>84</v>
      </c>
      <c r="UUI183" s="72"/>
      <c r="UUJ183" s="72"/>
      <c r="UUK183" s="72"/>
      <c r="UUL183" s="72" t="s">
        <v>84</v>
      </c>
      <c r="UUM183" s="72"/>
      <c r="UUN183" s="72"/>
      <c r="UUO183" s="72"/>
      <c r="UUP183" s="72" t="s">
        <v>84</v>
      </c>
      <c r="UUQ183" s="72"/>
      <c r="UUR183" s="72"/>
      <c r="UUS183" s="72"/>
      <c r="UUT183" s="72" t="s">
        <v>84</v>
      </c>
      <c r="UUU183" s="72"/>
      <c r="UUV183" s="72"/>
      <c r="UUW183" s="72"/>
      <c r="UUX183" s="72" t="s">
        <v>84</v>
      </c>
      <c r="UUY183" s="72"/>
      <c r="UUZ183" s="72"/>
      <c r="UVA183" s="72"/>
      <c r="UVB183" s="72" t="s">
        <v>84</v>
      </c>
      <c r="UVC183" s="72"/>
      <c r="UVD183" s="72"/>
      <c r="UVE183" s="72"/>
      <c r="UVF183" s="72" t="s">
        <v>84</v>
      </c>
      <c r="UVG183" s="72"/>
      <c r="UVH183" s="72"/>
      <c r="UVI183" s="72"/>
      <c r="UVJ183" s="72" t="s">
        <v>84</v>
      </c>
      <c r="UVK183" s="72"/>
      <c r="UVL183" s="72"/>
      <c r="UVM183" s="72"/>
      <c r="UVN183" s="72" t="s">
        <v>84</v>
      </c>
      <c r="UVO183" s="72"/>
      <c r="UVP183" s="72"/>
      <c r="UVQ183" s="72"/>
      <c r="UVR183" s="72" t="s">
        <v>84</v>
      </c>
      <c r="UVS183" s="72"/>
      <c r="UVT183" s="72"/>
      <c r="UVU183" s="72"/>
      <c r="UVV183" s="72" t="s">
        <v>84</v>
      </c>
      <c r="UVW183" s="72"/>
      <c r="UVX183" s="72"/>
      <c r="UVY183" s="72"/>
      <c r="UVZ183" s="72" t="s">
        <v>84</v>
      </c>
      <c r="UWA183" s="72"/>
      <c r="UWB183" s="72"/>
      <c r="UWC183" s="72"/>
      <c r="UWD183" s="72" t="s">
        <v>84</v>
      </c>
      <c r="UWE183" s="72"/>
      <c r="UWF183" s="72"/>
      <c r="UWG183" s="72"/>
      <c r="UWH183" s="72" t="s">
        <v>84</v>
      </c>
      <c r="UWI183" s="72"/>
      <c r="UWJ183" s="72"/>
      <c r="UWK183" s="72"/>
      <c r="UWL183" s="72" t="s">
        <v>84</v>
      </c>
      <c r="UWM183" s="72"/>
      <c r="UWN183" s="72"/>
      <c r="UWO183" s="72"/>
      <c r="UWP183" s="72" t="s">
        <v>84</v>
      </c>
      <c r="UWQ183" s="72"/>
      <c r="UWR183" s="72"/>
      <c r="UWS183" s="72"/>
      <c r="UWT183" s="72" t="s">
        <v>84</v>
      </c>
      <c r="UWU183" s="72"/>
      <c r="UWV183" s="72"/>
      <c r="UWW183" s="72"/>
      <c r="UWX183" s="72" t="s">
        <v>84</v>
      </c>
      <c r="UWY183" s="72"/>
      <c r="UWZ183" s="72"/>
      <c r="UXA183" s="72"/>
      <c r="UXB183" s="72" t="s">
        <v>84</v>
      </c>
      <c r="UXC183" s="72"/>
      <c r="UXD183" s="72"/>
      <c r="UXE183" s="72"/>
      <c r="UXF183" s="72" t="s">
        <v>84</v>
      </c>
      <c r="UXG183" s="72"/>
      <c r="UXH183" s="72"/>
      <c r="UXI183" s="72"/>
      <c r="UXJ183" s="72" t="s">
        <v>84</v>
      </c>
      <c r="UXK183" s="72"/>
      <c r="UXL183" s="72"/>
      <c r="UXM183" s="72"/>
      <c r="UXN183" s="72" t="s">
        <v>84</v>
      </c>
      <c r="UXO183" s="72"/>
      <c r="UXP183" s="72"/>
      <c r="UXQ183" s="72"/>
      <c r="UXR183" s="72" t="s">
        <v>84</v>
      </c>
      <c r="UXS183" s="72"/>
      <c r="UXT183" s="72"/>
      <c r="UXU183" s="72"/>
      <c r="UXV183" s="72" t="s">
        <v>84</v>
      </c>
      <c r="UXW183" s="72"/>
      <c r="UXX183" s="72"/>
      <c r="UXY183" s="72"/>
      <c r="UXZ183" s="72" t="s">
        <v>84</v>
      </c>
      <c r="UYA183" s="72"/>
      <c r="UYB183" s="72"/>
      <c r="UYC183" s="72"/>
      <c r="UYD183" s="72" t="s">
        <v>84</v>
      </c>
      <c r="UYE183" s="72"/>
      <c r="UYF183" s="72"/>
      <c r="UYG183" s="72"/>
      <c r="UYH183" s="72" t="s">
        <v>84</v>
      </c>
      <c r="UYI183" s="72"/>
      <c r="UYJ183" s="72"/>
      <c r="UYK183" s="72"/>
      <c r="UYL183" s="72" t="s">
        <v>84</v>
      </c>
      <c r="UYM183" s="72"/>
      <c r="UYN183" s="72"/>
      <c r="UYO183" s="72"/>
      <c r="UYP183" s="72" t="s">
        <v>84</v>
      </c>
      <c r="UYQ183" s="72"/>
      <c r="UYR183" s="72"/>
      <c r="UYS183" s="72"/>
      <c r="UYT183" s="72" t="s">
        <v>84</v>
      </c>
      <c r="UYU183" s="72"/>
      <c r="UYV183" s="72"/>
      <c r="UYW183" s="72"/>
      <c r="UYX183" s="72" t="s">
        <v>84</v>
      </c>
      <c r="UYY183" s="72"/>
      <c r="UYZ183" s="72"/>
      <c r="UZA183" s="72"/>
      <c r="UZB183" s="72" t="s">
        <v>84</v>
      </c>
      <c r="UZC183" s="72"/>
      <c r="UZD183" s="72"/>
      <c r="UZE183" s="72"/>
      <c r="UZF183" s="72" t="s">
        <v>84</v>
      </c>
      <c r="UZG183" s="72"/>
      <c r="UZH183" s="72"/>
      <c r="UZI183" s="72"/>
      <c r="UZJ183" s="72" t="s">
        <v>84</v>
      </c>
      <c r="UZK183" s="72"/>
      <c r="UZL183" s="72"/>
      <c r="UZM183" s="72"/>
      <c r="UZN183" s="72" t="s">
        <v>84</v>
      </c>
      <c r="UZO183" s="72"/>
      <c r="UZP183" s="72"/>
      <c r="UZQ183" s="72"/>
      <c r="UZR183" s="72" t="s">
        <v>84</v>
      </c>
      <c r="UZS183" s="72"/>
      <c r="UZT183" s="72"/>
      <c r="UZU183" s="72"/>
      <c r="UZV183" s="72" t="s">
        <v>84</v>
      </c>
      <c r="UZW183" s="72"/>
      <c r="UZX183" s="72"/>
      <c r="UZY183" s="72"/>
      <c r="UZZ183" s="72" t="s">
        <v>84</v>
      </c>
      <c r="VAA183" s="72"/>
      <c r="VAB183" s="72"/>
      <c r="VAC183" s="72"/>
      <c r="VAD183" s="72" t="s">
        <v>84</v>
      </c>
      <c r="VAE183" s="72"/>
      <c r="VAF183" s="72"/>
      <c r="VAG183" s="72"/>
      <c r="VAH183" s="72" t="s">
        <v>84</v>
      </c>
      <c r="VAI183" s="72"/>
      <c r="VAJ183" s="72"/>
      <c r="VAK183" s="72"/>
      <c r="VAL183" s="72" t="s">
        <v>84</v>
      </c>
      <c r="VAM183" s="72"/>
      <c r="VAN183" s="72"/>
      <c r="VAO183" s="72"/>
      <c r="VAP183" s="72" t="s">
        <v>84</v>
      </c>
      <c r="VAQ183" s="72"/>
      <c r="VAR183" s="72"/>
      <c r="VAS183" s="72"/>
      <c r="VAT183" s="72" t="s">
        <v>84</v>
      </c>
      <c r="VAU183" s="72"/>
      <c r="VAV183" s="72"/>
      <c r="VAW183" s="72"/>
      <c r="VAX183" s="72" t="s">
        <v>84</v>
      </c>
      <c r="VAY183" s="72"/>
      <c r="VAZ183" s="72"/>
      <c r="VBA183" s="72"/>
      <c r="VBB183" s="72" t="s">
        <v>84</v>
      </c>
      <c r="VBC183" s="72"/>
      <c r="VBD183" s="72"/>
      <c r="VBE183" s="72"/>
      <c r="VBF183" s="72" t="s">
        <v>84</v>
      </c>
      <c r="VBG183" s="72"/>
      <c r="VBH183" s="72"/>
      <c r="VBI183" s="72"/>
      <c r="VBJ183" s="72" t="s">
        <v>84</v>
      </c>
      <c r="VBK183" s="72"/>
      <c r="VBL183" s="72"/>
      <c r="VBM183" s="72"/>
      <c r="VBN183" s="72" t="s">
        <v>84</v>
      </c>
      <c r="VBO183" s="72"/>
      <c r="VBP183" s="72"/>
      <c r="VBQ183" s="72"/>
      <c r="VBR183" s="72" t="s">
        <v>84</v>
      </c>
      <c r="VBS183" s="72"/>
      <c r="VBT183" s="72"/>
      <c r="VBU183" s="72"/>
      <c r="VBV183" s="72" t="s">
        <v>84</v>
      </c>
      <c r="VBW183" s="72"/>
      <c r="VBX183" s="72"/>
      <c r="VBY183" s="72"/>
      <c r="VBZ183" s="72" t="s">
        <v>84</v>
      </c>
      <c r="VCA183" s="72"/>
      <c r="VCB183" s="72"/>
      <c r="VCC183" s="72"/>
      <c r="VCD183" s="72" t="s">
        <v>84</v>
      </c>
      <c r="VCE183" s="72"/>
      <c r="VCF183" s="72"/>
      <c r="VCG183" s="72"/>
      <c r="VCH183" s="72" t="s">
        <v>84</v>
      </c>
      <c r="VCI183" s="72"/>
      <c r="VCJ183" s="72"/>
      <c r="VCK183" s="72"/>
      <c r="VCL183" s="72" t="s">
        <v>84</v>
      </c>
      <c r="VCM183" s="72"/>
      <c r="VCN183" s="72"/>
      <c r="VCO183" s="72"/>
      <c r="VCP183" s="72" t="s">
        <v>84</v>
      </c>
      <c r="VCQ183" s="72"/>
      <c r="VCR183" s="72"/>
      <c r="VCS183" s="72"/>
      <c r="VCT183" s="72" t="s">
        <v>84</v>
      </c>
      <c r="VCU183" s="72"/>
      <c r="VCV183" s="72"/>
      <c r="VCW183" s="72"/>
      <c r="VCX183" s="72" t="s">
        <v>84</v>
      </c>
      <c r="VCY183" s="72"/>
      <c r="VCZ183" s="72"/>
      <c r="VDA183" s="72"/>
      <c r="VDB183" s="72" t="s">
        <v>84</v>
      </c>
      <c r="VDC183" s="72"/>
      <c r="VDD183" s="72"/>
      <c r="VDE183" s="72"/>
      <c r="VDF183" s="72" t="s">
        <v>84</v>
      </c>
      <c r="VDG183" s="72"/>
      <c r="VDH183" s="72"/>
      <c r="VDI183" s="72"/>
      <c r="VDJ183" s="72" t="s">
        <v>84</v>
      </c>
      <c r="VDK183" s="72"/>
      <c r="VDL183" s="72"/>
      <c r="VDM183" s="72"/>
      <c r="VDN183" s="72" t="s">
        <v>84</v>
      </c>
      <c r="VDO183" s="72"/>
      <c r="VDP183" s="72"/>
      <c r="VDQ183" s="72"/>
      <c r="VDR183" s="72" t="s">
        <v>84</v>
      </c>
      <c r="VDS183" s="72"/>
      <c r="VDT183" s="72"/>
      <c r="VDU183" s="72"/>
      <c r="VDV183" s="72" t="s">
        <v>84</v>
      </c>
      <c r="VDW183" s="72"/>
      <c r="VDX183" s="72"/>
      <c r="VDY183" s="72"/>
      <c r="VDZ183" s="72" t="s">
        <v>84</v>
      </c>
      <c r="VEA183" s="72"/>
      <c r="VEB183" s="72"/>
      <c r="VEC183" s="72"/>
      <c r="VED183" s="72" t="s">
        <v>84</v>
      </c>
      <c r="VEE183" s="72"/>
      <c r="VEF183" s="72"/>
      <c r="VEG183" s="72"/>
      <c r="VEH183" s="72" t="s">
        <v>84</v>
      </c>
      <c r="VEI183" s="72"/>
      <c r="VEJ183" s="72"/>
      <c r="VEK183" s="72"/>
      <c r="VEL183" s="72" t="s">
        <v>84</v>
      </c>
      <c r="VEM183" s="72"/>
      <c r="VEN183" s="72"/>
      <c r="VEO183" s="72"/>
      <c r="VEP183" s="72" t="s">
        <v>84</v>
      </c>
      <c r="VEQ183" s="72"/>
      <c r="VER183" s="72"/>
      <c r="VES183" s="72"/>
      <c r="VET183" s="72" t="s">
        <v>84</v>
      </c>
      <c r="VEU183" s="72"/>
      <c r="VEV183" s="72"/>
      <c r="VEW183" s="72"/>
      <c r="VEX183" s="72" t="s">
        <v>84</v>
      </c>
      <c r="VEY183" s="72"/>
      <c r="VEZ183" s="72"/>
      <c r="VFA183" s="72"/>
      <c r="VFB183" s="72" t="s">
        <v>84</v>
      </c>
      <c r="VFC183" s="72"/>
      <c r="VFD183" s="72"/>
      <c r="VFE183" s="72"/>
      <c r="VFF183" s="72" t="s">
        <v>84</v>
      </c>
      <c r="VFG183" s="72"/>
      <c r="VFH183" s="72"/>
      <c r="VFI183" s="72"/>
      <c r="VFJ183" s="72" t="s">
        <v>84</v>
      </c>
      <c r="VFK183" s="72"/>
      <c r="VFL183" s="72"/>
      <c r="VFM183" s="72"/>
      <c r="VFN183" s="72" t="s">
        <v>84</v>
      </c>
      <c r="VFO183" s="72"/>
      <c r="VFP183" s="72"/>
      <c r="VFQ183" s="72"/>
      <c r="VFR183" s="72" t="s">
        <v>84</v>
      </c>
      <c r="VFS183" s="72"/>
      <c r="VFT183" s="72"/>
      <c r="VFU183" s="72"/>
      <c r="VFV183" s="72" t="s">
        <v>84</v>
      </c>
      <c r="VFW183" s="72"/>
      <c r="VFX183" s="72"/>
      <c r="VFY183" s="72"/>
      <c r="VFZ183" s="72" t="s">
        <v>84</v>
      </c>
      <c r="VGA183" s="72"/>
      <c r="VGB183" s="72"/>
      <c r="VGC183" s="72"/>
      <c r="VGD183" s="72" t="s">
        <v>84</v>
      </c>
      <c r="VGE183" s="72"/>
      <c r="VGF183" s="72"/>
      <c r="VGG183" s="72"/>
      <c r="VGH183" s="72" t="s">
        <v>84</v>
      </c>
      <c r="VGI183" s="72"/>
      <c r="VGJ183" s="72"/>
      <c r="VGK183" s="72"/>
      <c r="VGL183" s="72" t="s">
        <v>84</v>
      </c>
      <c r="VGM183" s="72"/>
      <c r="VGN183" s="72"/>
      <c r="VGO183" s="72"/>
      <c r="VGP183" s="72" t="s">
        <v>84</v>
      </c>
      <c r="VGQ183" s="72"/>
      <c r="VGR183" s="72"/>
      <c r="VGS183" s="72"/>
      <c r="VGT183" s="72" t="s">
        <v>84</v>
      </c>
      <c r="VGU183" s="72"/>
      <c r="VGV183" s="72"/>
      <c r="VGW183" s="72"/>
      <c r="VGX183" s="72" t="s">
        <v>84</v>
      </c>
      <c r="VGY183" s="72"/>
      <c r="VGZ183" s="72"/>
      <c r="VHA183" s="72"/>
      <c r="VHB183" s="72" t="s">
        <v>84</v>
      </c>
      <c r="VHC183" s="72"/>
      <c r="VHD183" s="72"/>
      <c r="VHE183" s="72"/>
      <c r="VHF183" s="72" t="s">
        <v>84</v>
      </c>
      <c r="VHG183" s="72"/>
      <c r="VHH183" s="72"/>
      <c r="VHI183" s="72"/>
      <c r="VHJ183" s="72" t="s">
        <v>84</v>
      </c>
      <c r="VHK183" s="72"/>
      <c r="VHL183" s="72"/>
      <c r="VHM183" s="72"/>
      <c r="VHN183" s="72" t="s">
        <v>84</v>
      </c>
      <c r="VHO183" s="72"/>
      <c r="VHP183" s="72"/>
      <c r="VHQ183" s="72"/>
      <c r="VHR183" s="72" t="s">
        <v>84</v>
      </c>
      <c r="VHS183" s="72"/>
      <c r="VHT183" s="72"/>
      <c r="VHU183" s="72"/>
      <c r="VHV183" s="72" t="s">
        <v>84</v>
      </c>
      <c r="VHW183" s="72"/>
      <c r="VHX183" s="72"/>
      <c r="VHY183" s="72"/>
      <c r="VHZ183" s="72" t="s">
        <v>84</v>
      </c>
      <c r="VIA183" s="72"/>
      <c r="VIB183" s="72"/>
      <c r="VIC183" s="72"/>
      <c r="VID183" s="72" t="s">
        <v>84</v>
      </c>
      <c r="VIE183" s="72"/>
      <c r="VIF183" s="72"/>
      <c r="VIG183" s="72"/>
      <c r="VIH183" s="72" t="s">
        <v>84</v>
      </c>
      <c r="VII183" s="72"/>
      <c r="VIJ183" s="72"/>
      <c r="VIK183" s="72"/>
      <c r="VIL183" s="72" t="s">
        <v>84</v>
      </c>
      <c r="VIM183" s="72"/>
      <c r="VIN183" s="72"/>
      <c r="VIO183" s="72"/>
      <c r="VIP183" s="72" t="s">
        <v>84</v>
      </c>
      <c r="VIQ183" s="72"/>
      <c r="VIR183" s="72"/>
      <c r="VIS183" s="72"/>
      <c r="VIT183" s="72" t="s">
        <v>84</v>
      </c>
      <c r="VIU183" s="72"/>
      <c r="VIV183" s="72"/>
      <c r="VIW183" s="72"/>
      <c r="VIX183" s="72" t="s">
        <v>84</v>
      </c>
      <c r="VIY183" s="72"/>
      <c r="VIZ183" s="72"/>
      <c r="VJA183" s="72"/>
      <c r="VJB183" s="72" t="s">
        <v>84</v>
      </c>
      <c r="VJC183" s="72"/>
      <c r="VJD183" s="72"/>
      <c r="VJE183" s="72"/>
      <c r="VJF183" s="72" t="s">
        <v>84</v>
      </c>
      <c r="VJG183" s="72"/>
      <c r="VJH183" s="72"/>
      <c r="VJI183" s="72"/>
      <c r="VJJ183" s="72" t="s">
        <v>84</v>
      </c>
      <c r="VJK183" s="72"/>
      <c r="VJL183" s="72"/>
      <c r="VJM183" s="72"/>
      <c r="VJN183" s="72" t="s">
        <v>84</v>
      </c>
      <c r="VJO183" s="72"/>
      <c r="VJP183" s="72"/>
      <c r="VJQ183" s="72"/>
      <c r="VJR183" s="72" t="s">
        <v>84</v>
      </c>
      <c r="VJS183" s="72"/>
      <c r="VJT183" s="72"/>
      <c r="VJU183" s="72"/>
      <c r="VJV183" s="72" t="s">
        <v>84</v>
      </c>
      <c r="VJW183" s="72"/>
      <c r="VJX183" s="72"/>
      <c r="VJY183" s="72"/>
      <c r="VJZ183" s="72" t="s">
        <v>84</v>
      </c>
      <c r="VKA183" s="72"/>
      <c r="VKB183" s="72"/>
      <c r="VKC183" s="72"/>
      <c r="VKD183" s="72" t="s">
        <v>84</v>
      </c>
      <c r="VKE183" s="72"/>
      <c r="VKF183" s="72"/>
      <c r="VKG183" s="72"/>
      <c r="VKH183" s="72" t="s">
        <v>84</v>
      </c>
      <c r="VKI183" s="72"/>
      <c r="VKJ183" s="72"/>
      <c r="VKK183" s="72"/>
      <c r="VKL183" s="72" t="s">
        <v>84</v>
      </c>
      <c r="VKM183" s="72"/>
      <c r="VKN183" s="72"/>
      <c r="VKO183" s="72"/>
      <c r="VKP183" s="72" t="s">
        <v>84</v>
      </c>
      <c r="VKQ183" s="72"/>
      <c r="VKR183" s="72"/>
      <c r="VKS183" s="72"/>
      <c r="VKT183" s="72" t="s">
        <v>84</v>
      </c>
      <c r="VKU183" s="72"/>
      <c r="VKV183" s="72"/>
      <c r="VKW183" s="72"/>
      <c r="VKX183" s="72" t="s">
        <v>84</v>
      </c>
      <c r="VKY183" s="72"/>
      <c r="VKZ183" s="72"/>
      <c r="VLA183" s="72"/>
      <c r="VLB183" s="72" t="s">
        <v>84</v>
      </c>
      <c r="VLC183" s="72"/>
      <c r="VLD183" s="72"/>
      <c r="VLE183" s="72"/>
      <c r="VLF183" s="72" t="s">
        <v>84</v>
      </c>
      <c r="VLG183" s="72"/>
      <c r="VLH183" s="72"/>
      <c r="VLI183" s="72"/>
      <c r="VLJ183" s="72" t="s">
        <v>84</v>
      </c>
      <c r="VLK183" s="72"/>
      <c r="VLL183" s="72"/>
      <c r="VLM183" s="72"/>
      <c r="VLN183" s="72" t="s">
        <v>84</v>
      </c>
      <c r="VLO183" s="72"/>
      <c r="VLP183" s="72"/>
      <c r="VLQ183" s="72"/>
      <c r="VLR183" s="72" t="s">
        <v>84</v>
      </c>
      <c r="VLS183" s="72"/>
      <c r="VLT183" s="72"/>
      <c r="VLU183" s="72"/>
      <c r="VLV183" s="72" t="s">
        <v>84</v>
      </c>
      <c r="VLW183" s="72"/>
      <c r="VLX183" s="72"/>
      <c r="VLY183" s="72"/>
      <c r="VLZ183" s="72" t="s">
        <v>84</v>
      </c>
      <c r="VMA183" s="72"/>
      <c r="VMB183" s="72"/>
      <c r="VMC183" s="72"/>
      <c r="VMD183" s="72" t="s">
        <v>84</v>
      </c>
      <c r="VME183" s="72"/>
      <c r="VMF183" s="72"/>
      <c r="VMG183" s="72"/>
      <c r="VMH183" s="72" t="s">
        <v>84</v>
      </c>
      <c r="VMI183" s="72"/>
      <c r="VMJ183" s="72"/>
      <c r="VMK183" s="72"/>
      <c r="VML183" s="72" t="s">
        <v>84</v>
      </c>
      <c r="VMM183" s="72"/>
      <c r="VMN183" s="72"/>
      <c r="VMO183" s="72"/>
      <c r="VMP183" s="72" t="s">
        <v>84</v>
      </c>
      <c r="VMQ183" s="72"/>
      <c r="VMR183" s="72"/>
      <c r="VMS183" s="72"/>
      <c r="VMT183" s="72" t="s">
        <v>84</v>
      </c>
      <c r="VMU183" s="72"/>
      <c r="VMV183" s="72"/>
      <c r="VMW183" s="72"/>
      <c r="VMX183" s="72" t="s">
        <v>84</v>
      </c>
      <c r="VMY183" s="72"/>
      <c r="VMZ183" s="72"/>
      <c r="VNA183" s="72"/>
      <c r="VNB183" s="72" t="s">
        <v>84</v>
      </c>
      <c r="VNC183" s="72"/>
      <c r="VND183" s="72"/>
      <c r="VNE183" s="72"/>
      <c r="VNF183" s="72" t="s">
        <v>84</v>
      </c>
      <c r="VNG183" s="72"/>
      <c r="VNH183" s="72"/>
      <c r="VNI183" s="72"/>
      <c r="VNJ183" s="72" t="s">
        <v>84</v>
      </c>
      <c r="VNK183" s="72"/>
      <c r="VNL183" s="72"/>
      <c r="VNM183" s="72"/>
      <c r="VNN183" s="72" t="s">
        <v>84</v>
      </c>
      <c r="VNO183" s="72"/>
      <c r="VNP183" s="72"/>
      <c r="VNQ183" s="72"/>
      <c r="VNR183" s="72" t="s">
        <v>84</v>
      </c>
      <c r="VNS183" s="72"/>
      <c r="VNT183" s="72"/>
      <c r="VNU183" s="72"/>
      <c r="VNV183" s="72" t="s">
        <v>84</v>
      </c>
      <c r="VNW183" s="72"/>
      <c r="VNX183" s="72"/>
      <c r="VNY183" s="72"/>
      <c r="VNZ183" s="72" t="s">
        <v>84</v>
      </c>
      <c r="VOA183" s="72"/>
      <c r="VOB183" s="72"/>
      <c r="VOC183" s="72"/>
      <c r="VOD183" s="72" t="s">
        <v>84</v>
      </c>
      <c r="VOE183" s="72"/>
      <c r="VOF183" s="72"/>
      <c r="VOG183" s="72"/>
      <c r="VOH183" s="72" t="s">
        <v>84</v>
      </c>
      <c r="VOI183" s="72"/>
      <c r="VOJ183" s="72"/>
      <c r="VOK183" s="72"/>
      <c r="VOL183" s="72" t="s">
        <v>84</v>
      </c>
      <c r="VOM183" s="72"/>
      <c r="VON183" s="72"/>
      <c r="VOO183" s="72"/>
      <c r="VOP183" s="72" t="s">
        <v>84</v>
      </c>
      <c r="VOQ183" s="72"/>
      <c r="VOR183" s="72"/>
      <c r="VOS183" s="72"/>
      <c r="VOT183" s="72" t="s">
        <v>84</v>
      </c>
      <c r="VOU183" s="72"/>
      <c r="VOV183" s="72"/>
      <c r="VOW183" s="72"/>
      <c r="VOX183" s="72" t="s">
        <v>84</v>
      </c>
      <c r="VOY183" s="72"/>
      <c r="VOZ183" s="72"/>
      <c r="VPA183" s="72"/>
      <c r="VPB183" s="72" t="s">
        <v>84</v>
      </c>
      <c r="VPC183" s="72"/>
      <c r="VPD183" s="72"/>
      <c r="VPE183" s="72"/>
      <c r="VPF183" s="72" t="s">
        <v>84</v>
      </c>
      <c r="VPG183" s="72"/>
      <c r="VPH183" s="72"/>
      <c r="VPI183" s="72"/>
      <c r="VPJ183" s="72" t="s">
        <v>84</v>
      </c>
      <c r="VPK183" s="72"/>
      <c r="VPL183" s="72"/>
      <c r="VPM183" s="72"/>
      <c r="VPN183" s="72" t="s">
        <v>84</v>
      </c>
      <c r="VPO183" s="72"/>
      <c r="VPP183" s="72"/>
      <c r="VPQ183" s="72"/>
      <c r="VPR183" s="72" t="s">
        <v>84</v>
      </c>
      <c r="VPS183" s="72"/>
      <c r="VPT183" s="72"/>
      <c r="VPU183" s="72"/>
      <c r="VPV183" s="72" t="s">
        <v>84</v>
      </c>
      <c r="VPW183" s="72"/>
      <c r="VPX183" s="72"/>
      <c r="VPY183" s="72"/>
      <c r="VPZ183" s="72" t="s">
        <v>84</v>
      </c>
      <c r="VQA183" s="72"/>
      <c r="VQB183" s="72"/>
      <c r="VQC183" s="72"/>
      <c r="VQD183" s="72" t="s">
        <v>84</v>
      </c>
      <c r="VQE183" s="72"/>
      <c r="VQF183" s="72"/>
      <c r="VQG183" s="72"/>
      <c r="VQH183" s="72" t="s">
        <v>84</v>
      </c>
      <c r="VQI183" s="72"/>
      <c r="VQJ183" s="72"/>
      <c r="VQK183" s="72"/>
      <c r="VQL183" s="72" t="s">
        <v>84</v>
      </c>
      <c r="VQM183" s="72"/>
      <c r="VQN183" s="72"/>
      <c r="VQO183" s="72"/>
      <c r="VQP183" s="72" t="s">
        <v>84</v>
      </c>
      <c r="VQQ183" s="72"/>
      <c r="VQR183" s="72"/>
      <c r="VQS183" s="72"/>
      <c r="VQT183" s="72" t="s">
        <v>84</v>
      </c>
      <c r="VQU183" s="72"/>
      <c r="VQV183" s="72"/>
      <c r="VQW183" s="72"/>
      <c r="VQX183" s="72" t="s">
        <v>84</v>
      </c>
      <c r="VQY183" s="72"/>
      <c r="VQZ183" s="72"/>
      <c r="VRA183" s="72"/>
      <c r="VRB183" s="72" t="s">
        <v>84</v>
      </c>
      <c r="VRC183" s="72"/>
      <c r="VRD183" s="72"/>
      <c r="VRE183" s="72"/>
      <c r="VRF183" s="72" t="s">
        <v>84</v>
      </c>
      <c r="VRG183" s="72"/>
      <c r="VRH183" s="72"/>
      <c r="VRI183" s="72"/>
      <c r="VRJ183" s="72" t="s">
        <v>84</v>
      </c>
      <c r="VRK183" s="72"/>
      <c r="VRL183" s="72"/>
      <c r="VRM183" s="72"/>
      <c r="VRN183" s="72" t="s">
        <v>84</v>
      </c>
      <c r="VRO183" s="72"/>
      <c r="VRP183" s="72"/>
      <c r="VRQ183" s="72"/>
      <c r="VRR183" s="72" t="s">
        <v>84</v>
      </c>
      <c r="VRS183" s="72"/>
      <c r="VRT183" s="72"/>
      <c r="VRU183" s="72"/>
      <c r="VRV183" s="72" t="s">
        <v>84</v>
      </c>
      <c r="VRW183" s="72"/>
      <c r="VRX183" s="72"/>
      <c r="VRY183" s="72"/>
      <c r="VRZ183" s="72" t="s">
        <v>84</v>
      </c>
      <c r="VSA183" s="72"/>
      <c r="VSB183" s="72"/>
      <c r="VSC183" s="72"/>
      <c r="VSD183" s="72" t="s">
        <v>84</v>
      </c>
      <c r="VSE183" s="72"/>
      <c r="VSF183" s="72"/>
      <c r="VSG183" s="72"/>
      <c r="VSH183" s="72" t="s">
        <v>84</v>
      </c>
      <c r="VSI183" s="72"/>
      <c r="VSJ183" s="72"/>
      <c r="VSK183" s="72"/>
      <c r="VSL183" s="72" t="s">
        <v>84</v>
      </c>
      <c r="VSM183" s="72"/>
      <c r="VSN183" s="72"/>
      <c r="VSO183" s="72"/>
      <c r="VSP183" s="72" t="s">
        <v>84</v>
      </c>
      <c r="VSQ183" s="72"/>
      <c r="VSR183" s="72"/>
      <c r="VSS183" s="72"/>
      <c r="VST183" s="72" t="s">
        <v>84</v>
      </c>
      <c r="VSU183" s="72"/>
      <c r="VSV183" s="72"/>
      <c r="VSW183" s="72"/>
      <c r="VSX183" s="72" t="s">
        <v>84</v>
      </c>
      <c r="VSY183" s="72"/>
      <c r="VSZ183" s="72"/>
      <c r="VTA183" s="72"/>
      <c r="VTB183" s="72" t="s">
        <v>84</v>
      </c>
      <c r="VTC183" s="72"/>
      <c r="VTD183" s="72"/>
      <c r="VTE183" s="72"/>
      <c r="VTF183" s="72" t="s">
        <v>84</v>
      </c>
      <c r="VTG183" s="72"/>
      <c r="VTH183" s="72"/>
      <c r="VTI183" s="72"/>
      <c r="VTJ183" s="72" t="s">
        <v>84</v>
      </c>
      <c r="VTK183" s="72"/>
      <c r="VTL183" s="72"/>
      <c r="VTM183" s="72"/>
      <c r="VTN183" s="72" t="s">
        <v>84</v>
      </c>
      <c r="VTO183" s="72"/>
      <c r="VTP183" s="72"/>
      <c r="VTQ183" s="72"/>
      <c r="VTR183" s="72" t="s">
        <v>84</v>
      </c>
      <c r="VTS183" s="72"/>
      <c r="VTT183" s="72"/>
      <c r="VTU183" s="72"/>
      <c r="VTV183" s="72" t="s">
        <v>84</v>
      </c>
      <c r="VTW183" s="72"/>
      <c r="VTX183" s="72"/>
      <c r="VTY183" s="72"/>
      <c r="VTZ183" s="72" t="s">
        <v>84</v>
      </c>
      <c r="VUA183" s="72"/>
      <c r="VUB183" s="72"/>
      <c r="VUC183" s="72"/>
      <c r="VUD183" s="72" t="s">
        <v>84</v>
      </c>
      <c r="VUE183" s="72"/>
      <c r="VUF183" s="72"/>
      <c r="VUG183" s="72"/>
      <c r="VUH183" s="72" t="s">
        <v>84</v>
      </c>
      <c r="VUI183" s="72"/>
      <c r="VUJ183" s="72"/>
      <c r="VUK183" s="72"/>
      <c r="VUL183" s="72" t="s">
        <v>84</v>
      </c>
      <c r="VUM183" s="72"/>
      <c r="VUN183" s="72"/>
      <c r="VUO183" s="72"/>
      <c r="VUP183" s="72" t="s">
        <v>84</v>
      </c>
      <c r="VUQ183" s="72"/>
      <c r="VUR183" s="72"/>
      <c r="VUS183" s="72"/>
      <c r="VUT183" s="72" t="s">
        <v>84</v>
      </c>
      <c r="VUU183" s="72"/>
      <c r="VUV183" s="72"/>
      <c r="VUW183" s="72"/>
      <c r="VUX183" s="72" t="s">
        <v>84</v>
      </c>
      <c r="VUY183" s="72"/>
      <c r="VUZ183" s="72"/>
      <c r="VVA183" s="72"/>
      <c r="VVB183" s="72" t="s">
        <v>84</v>
      </c>
      <c r="VVC183" s="72"/>
      <c r="VVD183" s="72"/>
      <c r="VVE183" s="72"/>
      <c r="VVF183" s="72" t="s">
        <v>84</v>
      </c>
      <c r="VVG183" s="72"/>
      <c r="VVH183" s="72"/>
      <c r="VVI183" s="72"/>
      <c r="VVJ183" s="72" t="s">
        <v>84</v>
      </c>
      <c r="VVK183" s="72"/>
      <c r="VVL183" s="72"/>
      <c r="VVM183" s="72"/>
      <c r="VVN183" s="72" t="s">
        <v>84</v>
      </c>
      <c r="VVO183" s="72"/>
      <c r="VVP183" s="72"/>
      <c r="VVQ183" s="72"/>
      <c r="VVR183" s="72" t="s">
        <v>84</v>
      </c>
      <c r="VVS183" s="72"/>
      <c r="VVT183" s="72"/>
      <c r="VVU183" s="72"/>
      <c r="VVV183" s="72" t="s">
        <v>84</v>
      </c>
      <c r="VVW183" s="72"/>
      <c r="VVX183" s="72"/>
      <c r="VVY183" s="72"/>
      <c r="VVZ183" s="72" t="s">
        <v>84</v>
      </c>
      <c r="VWA183" s="72"/>
      <c r="VWB183" s="72"/>
      <c r="VWC183" s="72"/>
      <c r="VWD183" s="72" t="s">
        <v>84</v>
      </c>
      <c r="VWE183" s="72"/>
      <c r="VWF183" s="72"/>
      <c r="VWG183" s="72"/>
      <c r="VWH183" s="72" t="s">
        <v>84</v>
      </c>
      <c r="VWI183" s="72"/>
      <c r="VWJ183" s="72"/>
      <c r="VWK183" s="72"/>
      <c r="VWL183" s="72" t="s">
        <v>84</v>
      </c>
      <c r="VWM183" s="72"/>
      <c r="VWN183" s="72"/>
      <c r="VWO183" s="72"/>
      <c r="VWP183" s="72" t="s">
        <v>84</v>
      </c>
      <c r="VWQ183" s="72"/>
      <c r="VWR183" s="72"/>
      <c r="VWS183" s="72"/>
      <c r="VWT183" s="72" t="s">
        <v>84</v>
      </c>
      <c r="VWU183" s="72"/>
      <c r="VWV183" s="72"/>
      <c r="VWW183" s="72"/>
      <c r="VWX183" s="72" t="s">
        <v>84</v>
      </c>
      <c r="VWY183" s="72"/>
      <c r="VWZ183" s="72"/>
      <c r="VXA183" s="72"/>
      <c r="VXB183" s="72" t="s">
        <v>84</v>
      </c>
      <c r="VXC183" s="72"/>
      <c r="VXD183" s="72"/>
      <c r="VXE183" s="72"/>
      <c r="VXF183" s="72" t="s">
        <v>84</v>
      </c>
      <c r="VXG183" s="72"/>
      <c r="VXH183" s="72"/>
      <c r="VXI183" s="72"/>
      <c r="VXJ183" s="72" t="s">
        <v>84</v>
      </c>
      <c r="VXK183" s="72"/>
      <c r="VXL183" s="72"/>
      <c r="VXM183" s="72"/>
      <c r="VXN183" s="72" t="s">
        <v>84</v>
      </c>
      <c r="VXO183" s="72"/>
      <c r="VXP183" s="72"/>
      <c r="VXQ183" s="72"/>
      <c r="VXR183" s="72" t="s">
        <v>84</v>
      </c>
      <c r="VXS183" s="72"/>
      <c r="VXT183" s="72"/>
      <c r="VXU183" s="72"/>
      <c r="VXV183" s="72" t="s">
        <v>84</v>
      </c>
      <c r="VXW183" s="72"/>
      <c r="VXX183" s="72"/>
      <c r="VXY183" s="72"/>
      <c r="VXZ183" s="72" t="s">
        <v>84</v>
      </c>
      <c r="VYA183" s="72"/>
      <c r="VYB183" s="72"/>
      <c r="VYC183" s="72"/>
      <c r="VYD183" s="72" t="s">
        <v>84</v>
      </c>
      <c r="VYE183" s="72"/>
      <c r="VYF183" s="72"/>
      <c r="VYG183" s="72"/>
      <c r="VYH183" s="72" t="s">
        <v>84</v>
      </c>
      <c r="VYI183" s="72"/>
      <c r="VYJ183" s="72"/>
      <c r="VYK183" s="72"/>
      <c r="VYL183" s="72" t="s">
        <v>84</v>
      </c>
      <c r="VYM183" s="72"/>
      <c r="VYN183" s="72"/>
      <c r="VYO183" s="72"/>
      <c r="VYP183" s="72" t="s">
        <v>84</v>
      </c>
      <c r="VYQ183" s="72"/>
      <c r="VYR183" s="72"/>
      <c r="VYS183" s="72"/>
      <c r="VYT183" s="72" t="s">
        <v>84</v>
      </c>
      <c r="VYU183" s="72"/>
      <c r="VYV183" s="72"/>
      <c r="VYW183" s="72"/>
      <c r="VYX183" s="72" t="s">
        <v>84</v>
      </c>
      <c r="VYY183" s="72"/>
      <c r="VYZ183" s="72"/>
      <c r="VZA183" s="72"/>
      <c r="VZB183" s="72" t="s">
        <v>84</v>
      </c>
      <c r="VZC183" s="72"/>
      <c r="VZD183" s="72"/>
      <c r="VZE183" s="72"/>
      <c r="VZF183" s="72" t="s">
        <v>84</v>
      </c>
      <c r="VZG183" s="72"/>
      <c r="VZH183" s="72"/>
      <c r="VZI183" s="72"/>
      <c r="VZJ183" s="72" t="s">
        <v>84</v>
      </c>
      <c r="VZK183" s="72"/>
      <c r="VZL183" s="72"/>
      <c r="VZM183" s="72"/>
      <c r="VZN183" s="72" t="s">
        <v>84</v>
      </c>
      <c r="VZO183" s="72"/>
      <c r="VZP183" s="72"/>
      <c r="VZQ183" s="72"/>
      <c r="VZR183" s="72" t="s">
        <v>84</v>
      </c>
      <c r="VZS183" s="72"/>
      <c r="VZT183" s="72"/>
      <c r="VZU183" s="72"/>
      <c r="VZV183" s="72" t="s">
        <v>84</v>
      </c>
      <c r="VZW183" s="72"/>
      <c r="VZX183" s="72"/>
      <c r="VZY183" s="72"/>
      <c r="VZZ183" s="72" t="s">
        <v>84</v>
      </c>
      <c r="WAA183" s="72"/>
      <c r="WAB183" s="72"/>
      <c r="WAC183" s="72"/>
      <c r="WAD183" s="72" t="s">
        <v>84</v>
      </c>
      <c r="WAE183" s="72"/>
      <c r="WAF183" s="72"/>
      <c r="WAG183" s="72"/>
      <c r="WAH183" s="72" t="s">
        <v>84</v>
      </c>
      <c r="WAI183" s="72"/>
      <c r="WAJ183" s="72"/>
      <c r="WAK183" s="72"/>
      <c r="WAL183" s="72" t="s">
        <v>84</v>
      </c>
      <c r="WAM183" s="72"/>
      <c r="WAN183" s="72"/>
      <c r="WAO183" s="72"/>
      <c r="WAP183" s="72" t="s">
        <v>84</v>
      </c>
      <c r="WAQ183" s="72"/>
      <c r="WAR183" s="72"/>
      <c r="WAS183" s="72"/>
      <c r="WAT183" s="72" t="s">
        <v>84</v>
      </c>
      <c r="WAU183" s="72"/>
      <c r="WAV183" s="72"/>
      <c r="WAW183" s="72"/>
      <c r="WAX183" s="72" t="s">
        <v>84</v>
      </c>
      <c r="WAY183" s="72"/>
      <c r="WAZ183" s="72"/>
      <c r="WBA183" s="72"/>
      <c r="WBB183" s="72" t="s">
        <v>84</v>
      </c>
      <c r="WBC183" s="72"/>
      <c r="WBD183" s="72"/>
      <c r="WBE183" s="72"/>
      <c r="WBF183" s="72" t="s">
        <v>84</v>
      </c>
      <c r="WBG183" s="72"/>
      <c r="WBH183" s="72"/>
      <c r="WBI183" s="72"/>
      <c r="WBJ183" s="72" t="s">
        <v>84</v>
      </c>
      <c r="WBK183" s="72"/>
      <c r="WBL183" s="72"/>
      <c r="WBM183" s="72"/>
      <c r="WBN183" s="72" t="s">
        <v>84</v>
      </c>
      <c r="WBO183" s="72"/>
      <c r="WBP183" s="72"/>
      <c r="WBQ183" s="72"/>
      <c r="WBR183" s="72" t="s">
        <v>84</v>
      </c>
      <c r="WBS183" s="72"/>
      <c r="WBT183" s="72"/>
      <c r="WBU183" s="72"/>
      <c r="WBV183" s="72" t="s">
        <v>84</v>
      </c>
      <c r="WBW183" s="72"/>
      <c r="WBX183" s="72"/>
      <c r="WBY183" s="72"/>
      <c r="WBZ183" s="72" t="s">
        <v>84</v>
      </c>
      <c r="WCA183" s="72"/>
      <c r="WCB183" s="72"/>
      <c r="WCC183" s="72"/>
      <c r="WCD183" s="72" t="s">
        <v>84</v>
      </c>
      <c r="WCE183" s="72"/>
      <c r="WCF183" s="72"/>
      <c r="WCG183" s="72"/>
      <c r="WCH183" s="72" t="s">
        <v>84</v>
      </c>
      <c r="WCI183" s="72"/>
      <c r="WCJ183" s="72"/>
      <c r="WCK183" s="72"/>
      <c r="WCL183" s="72" t="s">
        <v>84</v>
      </c>
      <c r="WCM183" s="72"/>
      <c r="WCN183" s="72"/>
      <c r="WCO183" s="72"/>
      <c r="WCP183" s="72" t="s">
        <v>84</v>
      </c>
      <c r="WCQ183" s="72"/>
      <c r="WCR183" s="72"/>
      <c r="WCS183" s="72"/>
      <c r="WCT183" s="72" t="s">
        <v>84</v>
      </c>
      <c r="WCU183" s="72"/>
      <c r="WCV183" s="72"/>
      <c r="WCW183" s="72"/>
      <c r="WCX183" s="72" t="s">
        <v>84</v>
      </c>
      <c r="WCY183" s="72"/>
      <c r="WCZ183" s="72"/>
      <c r="WDA183" s="72"/>
      <c r="WDB183" s="72" t="s">
        <v>84</v>
      </c>
      <c r="WDC183" s="72"/>
      <c r="WDD183" s="72"/>
      <c r="WDE183" s="72"/>
      <c r="WDF183" s="72" t="s">
        <v>84</v>
      </c>
      <c r="WDG183" s="72"/>
      <c r="WDH183" s="72"/>
      <c r="WDI183" s="72"/>
      <c r="WDJ183" s="72" t="s">
        <v>84</v>
      </c>
      <c r="WDK183" s="72"/>
      <c r="WDL183" s="72"/>
      <c r="WDM183" s="72"/>
      <c r="WDN183" s="72" t="s">
        <v>84</v>
      </c>
      <c r="WDO183" s="72"/>
      <c r="WDP183" s="72"/>
      <c r="WDQ183" s="72"/>
      <c r="WDR183" s="72" t="s">
        <v>84</v>
      </c>
      <c r="WDS183" s="72"/>
      <c r="WDT183" s="72"/>
      <c r="WDU183" s="72"/>
      <c r="WDV183" s="72" t="s">
        <v>84</v>
      </c>
      <c r="WDW183" s="72"/>
      <c r="WDX183" s="72"/>
      <c r="WDY183" s="72"/>
      <c r="WDZ183" s="72" t="s">
        <v>84</v>
      </c>
      <c r="WEA183" s="72"/>
      <c r="WEB183" s="72"/>
      <c r="WEC183" s="72"/>
      <c r="WED183" s="72" t="s">
        <v>84</v>
      </c>
      <c r="WEE183" s="72"/>
      <c r="WEF183" s="72"/>
      <c r="WEG183" s="72"/>
      <c r="WEH183" s="72" t="s">
        <v>84</v>
      </c>
      <c r="WEI183" s="72"/>
      <c r="WEJ183" s="72"/>
      <c r="WEK183" s="72"/>
      <c r="WEL183" s="72" t="s">
        <v>84</v>
      </c>
      <c r="WEM183" s="72"/>
      <c r="WEN183" s="72"/>
      <c r="WEO183" s="72"/>
      <c r="WEP183" s="72" t="s">
        <v>84</v>
      </c>
      <c r="WEQ183" s="72"/>
      <c r="WER183" s="72"/>
      <c r="WES183" s="72"/>
      <c r="WET183" s="72" t="s">
        <v>84</v>
      </c>
      <c r="WEU183" s="72"/>
      <c r="WEV183" s="72"/>
      <c r="WEW183" s="72"/>
      <c r="WEX183" s="72" t="s">
        <v>84</v>
      </c>
      <c r="WEY183" s="72"/>
      <c r="WEZ183" s="72"/>
      <c r="WFA183" s="72"/>
      <c r="WFB183" s="72" t="s">
        <v>84</v>
      </c>
      <c r="WFC183" s="72"/>
      <c r="WFD183" s="72"/>
      <c r="WFE183" s="72"/>
      <c r="WFF183" s="72" t="s">
        <v>84</v>
      </c>
      <c r="WFG183" s="72"/>
      <c r="WFH183" s="72"/>
      <c r="WFI183" s="72"/>
      <c r="WFJ183" s="72" t="s">
        <v>84</v>
      </c>
      <c r="WFK183" s="72"/>
      <c r="WFL183" s="72"/>
      <c r="WFM183" s="72"/>
      <c r="WFN183" s="72" t="s">
        <v>84</v>
      </c>
      <c r="WFO183" s="72"/>
      <c r="WFP183" s="72"/>
      <c r="WFQ183" s="72"/>
      <c r="WFR183" s="72" t="s">
        <v>84</v>
      </c>
      <c r="WFS183" s="72"/>
      <c r="WFT183" s="72"/>
      <c r="WFU183" s="72"/>
      <c r="WFV183" s="72" t="s">
        <v>84</v>
      </c>
      <c r="WFW183" s="72"/>
      <c r="WFX183" s="72"/>
      <c r="WFY183" s="72"/>
      <c r="WFZ183" s="72" t="s">
        <v>84</v>
      </c>
      <c r="WGA183" s="72"/>
      <c r="WGB183" s="72"/>
      <c r="WGC183" s="72"/>
      <c r="WGD183" s="72" t="s">
        <v>84</v>
      </c>
      <c r="WGE183" s="72"/>
      <c r="WGF183" s="72"/>
      <c r="WGG183" s="72"/>
      <c r="WGH183" s="72" t="s">
        <v>84</v>
      </c>
      <c r="WGI183" s="72"/>
      <c r="WGJ183" s="72"/>
      <c r="WGK183" s="72"/>
      <c r="WGL183" s="72" t="s">
        <v>84</v>
      </c>
      <c r="WGM183" s="72"/>
      <c r="WGN183" s="72"/>
      <c r="WGO183" s="72"/>
      <c r="WGP183" s="72" t="s">
        <v>84</v>
      </c>
      <c r="WGQ183" s="72"/>
      <c r="WGR183" s="72"/>
      <c r="WGS183" s="72"/>
      <c r="WGT183" s="72" t="s">
        <v>84</v>
      </c>
      <c r="WGU183" s="72"/>
      <c r="WGV183" s="72"/>
      <c r="WGW183" s="72"/>
      <c r="WGX183" s="72" t="s">
        <v>84</v>
      </c>
      <c r="WGY183" s="72"/>
      <c r="WGZ183" s="72"/>
      <c r="WHA183" s="72"/>
      <c r="WHB183" s="72" t="s">
        <v>84</v>
      </c>
      <c r="WHC183" s="72"/>
      <c r="WHD183" s="72"/>
      <c r="WHE183" s="72"/>
      <c r="WHF183" s="72" t="s">
        <v>84</v>
      </c>
      <c r="WHG183" s="72"/>
      <c r="WHH183" s="72"/>
      <c r="WHI183" s="72"/>
      <c r="WHJ183" s="72" t="s">
        <v>84</v>
      </c>
      <c r="WHK183" s="72"/>
      <c r="WHL183" s="72"/>
      <c r="WHM183" s="72"/>
      <c r="WHN183" s="72" t="s">
        <v>84</v>
      </c>
      <c r="WHO183" s="72"/>
      <c r="WHP183" s="72"/>
      <c r="WHQ183" s="72"/>
      <c r="WHR183" s="72" t="s">
        <v>84</v>
      </c>
      <c r="WHS183" s="72"/>
      <c r="WHT183" s="72"/>
      <c r="WHU183" s="72"/>
      <c r="WHV183" s="72" t="s">
        <v>84</v>
      </c>
      <c r="WHW183" s="72"/>
      <c r="WHX183" s="72"/>
      <c r="WHY183" s="72"/>
      <c r="WHZ183" s="72" t="s">
        <v>84</v>
      </c>
      <c r="WIA183" s="72"/>
      <c r="WIB183" s="72"/>
      <c r="WIC183" s="72"/>
      <c r="WID183" s="72" t="s">
        <v>84</v>
      </c>
      <c r="WIE183" s="72"/>
      <c r="WIF183" s="72"/>
      <c r="WIG183" s="72"/>
      <c r="WIH183" s="72" t="s">
        <v>84</v>
      </c>
      <c r="WII183" s="72"/>
      <c r="WIJ183" s="72"/>
      <c r="WIK183" s="72"/>
      <c r="WIL183" s="72" t="s">
        <v>84</v>
      </c>
      <c r="WIM183" s="72"/>
      <c r="WIN183" s="72"/>
      <c r="WIO183" s="72"/>
      <c r="WIP183" s="72" t="s">
        <v>84</v>
      </c>
      <c r="WIQ183" s="72"/>
      <c r="WIR183" s="72"/>
      <c r="WIS183" s="72"/>
      <c r="WIT183" s="72" t="s">
        <v>84</v>
      </c>
      <c r="WIU183" s="72"/>
      <c r="WIV183" s="72"/>
      <c r="WIW183" s="72"/>
      <c r="WIX183" s="72" t="s">
        <v>84</v>
      </c>
      <c r="WIY183" s="72"/>
      <c r="WIZ183" s="72"/>
      <c r="WJA183" s="72"/>
      <c r="WJB183" s="72" t="s">
        <v>84</v>
      </c>
      <c r="WJC183" s="72"/>
      <c r="WJD183" s="72"/>
      <c r="WJE183" s="72"/>
      <c r="WJF183" s="72" t="s">
        <v>84</v>
      </c>
      <c r="WJG183" s="72"/>
      <c r="WJH183" s="72"/>
      <c r="WJI183" s="72"/>
      <c r="WJJ183" s="72" t="s">
        <v>84</v>
      </c>
      <c r="WJK183" s="72"/>
      <c r="WJL183" s="72"/>
      <c r="WJM183" s="72"/>
      <c r="WJN183" s="72" t="s">
        <v>84</v>
      </c>
      <c r="WJO183" s="72"/>
      <c r="WJP183" s="72"/>
      <c r="WJQ183" s="72"/>
      <c r="WJR183" s="72" t="s">
        <v>84</v>
      </c>
      <c r="WJS183" s="72"/>
      <c r="WJT183" s="72"/>
      <c r="WJU183" s="72"/>
      <c r="WJV183" s="72" t="s">
        <v>84</v>
      </c>
      <c r="WJW183" s="72"/>
      <c r="WJX183" s="72"/>
      <c r="WJY183" s="72"/>
      <c r="WJZ183" s="72" t="s">
        <v>84</v>
      </c>
      <c r="WKA183" s="72"/>
      <c r="WKB183" s="72"/>
      <c r="WKC183" s="72"/>
      <c r="WKD183" s="72" t="s">
        <v>84</v>
      </c>
      <c r="WKE183" s="72"/>
      <c r="WKF183" s="72"/>
      <c r="WKG183" s="72"/>
      <c r="WKH183" s="72" t="s">
        <v>84</v>
      </c>
      <c r="WKI183" s="72"/>
      <c r="WKJ183" s="72"/>
      <c r="WKK183" s="72"/>
      <c r="WKL183" s="72" t="s">
        <v>84</v>
      </c>
      <c r="WKM183" s="72"/>
      <c r="WKN183" s="72"/>
      <c r="WKO183" s="72"/>
      <c r="WKP183" s="72" t="s">
        <v>84</v>
      </c>
      <c r="WKQ183" s="72"/>
      <c r="WKR183" s="72"/>
      <c r="WKS183" s="72"/>
      <c r="WKT183" s="72" t="s">
        <v>84</v>
      </c>
      <c r="WKU183" s="72"/>
      <c r="WKV183" s="72"/>
      <c r="WKW183" s="72"/>
      <c r="WKX183" s="72" t="s">
        <v>84</v>
      </c>
      <c r="WKY183" s="72"/>
      <c r="WKZ183" s="72"/>
      <c r="WLA183" s="72"/>
      <c r="WLB183" s="72" t="s">
        <v>84</v>
      </c>
      <c r="WLC183" s="72"/>
      <c r="WLD183" s="72"/>
      <c r="WLE183" s="72"/>
      <c r="WLF183" s="72" t="s">
        <v>84</v>
      </c>
      <c r="WLG183" s="72"/>
      <c r="WLH183" s="72"/>
      <c r="WLI183" s="72"/>
      <c r="WLJ183" s="72" t="s">
        <v>84</v>
      </c>
      <c r="WLK183" s="72"/>
      <c r="WLL183" s="72"/>
      <c r="WLM183" s="72"/>
      <c r="WLN183" s="72" t="s">
        <v>84</v>
      </c>
      <c r="WLO183" s="72"/>
      <c r="WLP183" s="72"/>
      <c r="WLQ183" s="72"/>
      <c r="WLR183" s="72" t="s">
        <v>84</v>
      </c>
      <c r="WLS183" s="72"/>
      <c r="WLT183" s="72"/>
      <c r="WLU183" s="72"/>
      <c r="WLV183" s="72" t="s">
        <v>84</v>
      </c>
      <c r="WLW183" s="72"/>
      <c r="WLX183" s="72"/>
      <c r="WLY183" s="72"/>
      <c r="WLZ183" s="72" t="s">
        <v>84</v>
      </c>
      <c r="WMA183" s="72"/>
      <c r="WMB183" s="72"/>
      <c r="WMC183" s="72"/>
      <c r="WMD183" s="72" t="s">
        <v>84</v>
      </c>
      <c r="WME183" s="72"/>
      <c r="WMF183" s="72"/>
      <c r="WMG183" s="72"/>
      <c r="WMH183" s="72" t="s">
        <v>84</v>
      </c>
      <c r="WMI183" s="72"/>
      <c r="WMJ183" s="72"/>
      <c r="WMK183" s="72"/>
      <c r="WML183" s="72" t="s">
        <v>84</v>
      </c>
      <c r="WMM183" s="72"/>
      <c r="WMN183" s="72"/>
      <c r="WMO183" s="72"/>
      <c r="WMP183" s="72" t="s">
        <v>84</v>
      </c>
      <c r="WMQ183" s="72"/>
      <c r="WMR183" s="72"/>
      <c r="WMS183" s="72"/>
      <c r="WMT183" s="72" t="s">
        <v>84</v>
      </c>
      <c r="WMU183" s="72"/>
      <c r="WMV183" s="72"/>
      <c r="WMW183" s="72"/>
      <c r="WMX183" s="72" t="s">
        <v>84</v>
      </c>
      <c r="WMY183" s="72"/>
      <c r="WMZ183" s="72"/>
      <c r="WNA183" s="72"/>
      <c r="WNB183" s="72" t="s">
        <v>84</v>
      </c>
      <c r="WNC183" s="72"/>
      <c r="WND183" s="72"/>
      <c r="WNE183" s="72"/>
      <c r="WNF183" s="72" t="s">
        <v>84</v>
      </c>
      <c r="WNG183" s="72"/>
      <c r="WNH183" s="72"/>
      <c r="WNI183" s="72"/>
      <c r="WNJ183" s="72" t="s">
        <v>84</v>
      </c>
      <c r="WNK183" s="72"/>
      <c r="WNL183" s="72"/>
      <c r="WNM183" s="72"/>
      <c r="WNN183" s="72" t="s">
        <v>84</v>
      </c>
      <c r="WNO183" s="72"/>
      <c r="WNP183" s="72"/>
      <c r="WNQ183" s="72"/>
      <c r="WNR183" s="72" t="s">
        <v>84</v>
      </c>
      <c r="WNS183" s="72"/>
      <c r="WNT183" s="72"/>
      <c r="WNU183" s="72"/>
      <c r="WNV183" s="72" t="s">
        <v>84</v>
      </c>
      <c r="WNW183" s="72"/>
      <c r="WNX183" s="72"/>
      <c r="WNY183" s="72"/>
      <c r="WNZ183" s="72" t="s">
        <v>84</v>
      </c>
      <c r="WOA183" s="72"/>
      <c r="WOB183" s="72"/>
      <c r="WOC183" s="72"/>
      <c r="WOD183" s="72" t="s">
        <v>84</v>
      </c>
      <c r="WOE183" s="72"/>
      <c r="WOF183" s="72"/>
      <c r="WOG183" s="72"/>
      <c r="WOH183" s="72" t="s">
        <v>84</v>
      </c>
      <c r="WOI183" s="72"/>
      <c r="WOJ183" s="72"/>
      <c r="WOK183" s="72"/>
      <c r="WOL183" s="72" t="s">
        <v>84</v>
      </c>
      <c r="WOM183" s="72"/>
      <c r="WON183" s="72"/>
      <c r="WOO183" s="72"/>
      <c r="WOP183" s="72" t="s">
        <v>84</v>
      </c>
      <c r="WOQ183" s="72"/>
      <c r="WOR183" s="72"/>
      <c r="WOS183" s="72"/>
      <c r="WOT183" s="72" t="s">
        <v>84</v>
      </c>
      <c r="WOU183" s="72"/>
      <c r="WOV183" s="72"/>
      <c r="WOW183" s="72"/>
      <c r="WOX183" s="72" t="s">
        <v>84</v>
      </c>
      <c r="WOY183" s="72"/>
      <c r="WOZ183" s="72"/>
      <c r="WPA183" s="72"/>
      <c r="WPB183" s="72" t="s">
        <v>84</v>
      </c>
      <c r="WPC183" s="72"/>
      <c r="WPD183" s="72"/>
      <c r="WPE183" s="72"/>
      <c r="WPF183" s="72" t="s">
        <v>84</v>
      </c>
      <c r="WPG183" s="72"/>
      <c r="WPH183" s="72"/>
      <c r="WPI183" s="72"/>
      <c r="WPJ183" s="72" t="s">
        <v>84</v>
      </c>
      <c r="WPK183" s="72"/>
      <c r="WPL183" s="72"/>
      <c r="WPM183" s="72"/>
      <c r="WPN183" s="72" t="s">
        <v>84</v>
      </c>
      <c r="WPO183" s="72"/>
      <c r="WPP183" s="72"/>
      <c r="WPQ183" s="72"/>
      <c r="WPR183" s="72" t="s">
        <v>84</v>
      </c>
      <c r="WPS183" s="72"/>
      <c r="WPT183" s="72"/>
      <c r="WPU183" s="72"/>
      <c r="WPV183" s="72" t="s">
        <v>84</v>
      </c>
      <c r="WPW183" s="72"/>
      <c r="WPX183" s="72"/>
      <c r="WPY183" s="72"/>
      <c r="WPZ183" s="72" t="s">
        <v>84</v>
      </c>
      <c r="WQA183" s="72"/>
      <c r="WQB183" s="72"/>
      <c r="WQC183" s="72"/>
      <c r="WQD183" s="72" t="s">
        <v>84</v>
      </c>
      <c r="WQE183" s="72"/>
      <c r="WQF183" s="72"/>
      <c r="WQG183" s="72"/>
      <c r="WQH183" s="72" t="s">
        <v>84</v>
      </c>
      <c r="WQI183" s="72"/>
      <c r="WQJ183" s="72"/>
      <c r="WQK183" s="72"/>
      <c r="WQL183" s="72" t="s">
        <v>84</v>
      </c>
      <c r="WQM183" s="72"/>
      <c r="WQN183" s="72"/>
      <c r="WQO183" s="72"/>
      <c r="WQP183" s="72" t="s">
        <v>84</v>
      </c>
      <c r="WQQ183" s="72"/>
      <c r="WQR183" s="72"/>
      <c r="WQS183" s="72"/>
      <c r="WQT183" s="72" t="s">
        <v>84</v>
      </c>
      <c r="WQU183" s="72"/>
      <c r="WQV183" s="72"/>
      <c r="WQW183" s="72"/>
      <c r="WQX183" s="72" t="s">
        <v>84</v>
      </c>
      <c r="WQY183" s="72"/>
      <c r="WQZ183" s="72"/>
      <c r="WRA183" s="72"/>
      <c r="WRB183" s="72" t="s">
        <v>84</v>
      </c>
      <c r="WRC183" s="72"/>
      <c r="WRD183" s="72"/>
      <c r="WRE183" s="72"/>
      <c r="WRF183" s="72" t="s">
        <v>84</v>
      </c>
      <c r="WRG183" s="72"/>
      <c r="WRH183" s="72"/>
      <c r="WRI183" s="72"/>
      <c r="WRJ183" s="72" t="s">
        <v>84</v>
      </c>
      <c r="WRK183" s="72"/>
      <c r="WRL183" s="72"/>
      <c r="WRM183" s="72"/>
      <c r="WRN183" s="72" t="s">
        <v>84</v>
      </c>
      <c r="WRO183" s="72"/>
      <c r="WRP183" s="72"/>
      <c r="WRQ183" s="72"/>
      <c r="WRR183" s="72" t="s">
        <v>84</v>
      </c>
      <c r="WRS183" s="72"/>
      <c r="WRT183" s="72"/>
      <c r="WRU183" s="72"/>
      <c r="WRV183" s="72" t="s">
        <v>84</v>
      </c>
      <c r="WRW183" s="72"/>
      <c r="WRX183" s="72"/>
      <c r="WRY183" s="72"/>
      <c r="WRZ183" s="72" t="s">
        <v>84</v>
      </c>
      <c r="WSA183" s="72"/>
      <c r="WSB183" s="72"/>
      <c r="WSC183" s="72"/>
      <c r="WSD183" s="72" t="s">
        <v>84</v>
      </c>
      <c r="WSE183" s="72"/>
      <c r="WSF183" s="72"/>
      <c r="WSG183" s="72"/>
      <c r="WSH183" s="72" t="s">
        <v>84</v>
      </c>
      <c r="WSI183" s="72"/>
      <c r="WSJ183" s="72"/>
      <c r="WSK183" s="72"/>
      <c r="WSL183" s="72" t="s">
        <v>84</v>
      </c>
      <c r="WSM183" s="72"/>
      <c r="WSN183" s="72"/>
      <c r="WSO183" s="72"/>
      <c r="WSP183" s="72" t="s">
        <v>84</v>
      </c>
      <c r="WSQ183" s="72"/>
      <c r="WSR183" s="72"/>
      <c r="WSS183" s="72"/>
      <c r="WST183" s="72" t="s">
        <v>84</v>
      </c>
      <c r="WSU183" s="72"/>
      <c r="WSV183" s="72"/>
      <c r="WSW183" s="72"/>
      <c r="WSX183" s="72" t="s">
        <v>84</v>
      </c>
      <c r="WSY183" s="72"/>
      <c r="WSZ183" s="72"/>
      <c r="WTA183" s="72"/>
      <c r="WTB183" s="72" t="s">
        <v>84</v>
      </c>
      <c r="WTC183" s="72"/>
      <c r="WTD183" s="72"/>
      <c r="WTE183" s="72"/>
      <c r="WTF183" s="72" t="s">
        <v>84</v>
      </c>
      <c r="WTG183" s="72"/>
      <c r="WTH183" s="72"/>
      <c r="WTI183" s="72"/>
      <c r="WTJ183" s="72" t="s">
        <v>84</v>
      </c>
      <c r="WTK183" s="72"/>
      <c r="WTL183" s="72"/>
      <c r="WTM183" s="72"/>
      <c r="WTN183" s="72" t="s">
        <v>84</v>
      </c>
      <c r="WTO183" s="72"/>
      <c r="WTP183" s="72"/>
      <c r="WTQ183" s="72"/>
      <c r="WTR183" s="72" t="s">
        <v>84</v>
      </c>
      <c r="WTS183" s="72"/>
      <c r="WTT183" s="72"/>
      <c r="WTU183" s="72"/>
      <c r="WTV183" s="72" t="s">
        <v>84</v>
      </c>
      <c r="WTW183" s="72"/>
      <c r="WTX183" s="72"/>
      <c r="WTY183" s="72"/>
      <c r="WTZ183" s="72" t="s">
        <v>84</v>
      </c>
      <c r="WUA183" s="72"/>
      <c r="WUB183" s="72"/>
      <c r="WUC183" s="72"/>
      <c r="WUD183" s="72" t="s">
        <v>84</v>
      </c>
      <c r="WUE183" s="72"/>
      <c r="WUF183" s="72"/>
      <c r="WUG183" s="72"/>
      <c r="WUH183" s="72" t="s">
        <v>84</v>
      </c>
      <c r="WUI183" s="72"/>
      <c r="WUJ183" s="72"/>
      <c r="WUK183" s="72"/>
      <c r="WUL183" s="72" t="s">
        <v>84</v>
      </c>
      <c r="WUM183" s="72"/>
      <c r="WUN183" s="72"/>
      <c r="WUO183" s="72"/>
      <c r="WUP183" s="72" t="s">
        <v>84</v>
      </c>
      <c r="WUQ183" s="72"/>
      <c r="WUR183" s="72"/>
      <c r="WUS183" s="72"/>
      <c r="WUT183" s="72" t="s">
        <v>84</v>
      </c>
      <c r="WUU183" s="72"/>
      <c r="WUV183" s="72"/>
      <c r="WUW183" s="72"/>
      <c r="WUX183" s="72" t="s">
        <v>84</v>
      </c>
      <c r="WUY183" s="72"/>
      <c r="WUZ183" s="72"/>
      <c r="WVA183" s="72"/>
      <c r="WVB183" s="72" t="s">
        <v>84</v>
      </c>
      <c r="WVC183" s="72"/>
      <c r="WVD183" s="72"/>
      <c r="WVE183" s="72"/>
      <c r="WVF183" s="72" t="s">
        <v>84</v>
      </c>
      <c r="WVG183" s="72"/>
      <c r="WVH183" s="72"/>
      <c r="WVI183" s="72"/>
      <c r="WVJ183" s="72" t="s">
        <v>84</v>
      </c>
      <c r="WVK183" s="72"/>
      <c r="WVL183" s="72"/>
      <c r="WVM183" s="72"/>
      <c r="WVN183" s="72" t="s">
        <v>84</v>
      </c>
      <c r="WVO183" s="72"/>
      <c r="WVP183" s="72"/>
      <c r="WVQ183" s="72"/>
      <c r="WVR183" s="72" t="s">
        <v>84</v>
      </c>
      <c r="WVS183" s="72"/>
      <c r="WVT183" s="72"/>
      <c r="WVU183" s="72"/>
      <c r="WVV183" s="72" t="s">
        <v>84</v>
      </c>
      <c r="WVW183" s="72"/>
      <c r="WVX183" s="72"/>
      <c r="WVY183" s="72"/>
      <c r="WVZ183" s="72" t="s">
        <v>84</v>
      </c>
      <c r="WWA183" s="72"/>
      <c r="WWB183" s="72"/>
      <c r="WWC183" s="72"/>
      <c r="WWD183" s="72" t="s">
        <v>84</v>
      </c>
      <c r="WWE183" s="72"/>
      <c r="WWF183" s="72"/>
      <c r="WWG183" s="72"/>
      <c r="WWH183" s="72" t="s">
        <v>84</v>
      </c>
      <c r="WWI183" s="72"/>
      <c r="WWJ183" s="72"/>
      <c r="WWK183" s="72"/>
      <c r="WWL183" s="72" t="s">
        <v>84</v>
      </c>
      <c r="WWM183" s="72"/>
      <c r="WWN183" s="72"/>
      <c r="WWO183" s="72"/>
      <c r="WWP183" s="72" t="s">
        <v>84</v>
      </c>
      <c r="WWQ183" s="72"/>
      <c r="WWR183" s="72"/>
      <c r="WWS183" s="72"/>
      <c r="WWT183" s="72" t="s">
        <v>84</v>
      </c>
      <c r="WWU183" s="72"/>
      <c r="WWV183" s="72"/>
      <c r="WWW183" s="72"/>
      <c r="WWX183" s="72" t="s">
        <v>84</v>
      </c>
      <c r="WWY183" s="72"/>
      <c r="WWZ183" s="72"/>
      <c r="WXA183" s="72"/>
      <c r="WXB183" s="72" t="s">
        <v>84</v>
      </c>
      <c r="WXC183" s="72"/>
      <c r="WXD183" s="72"/>
      <c r="WXE183" s="72"/>
      <c r="WXF183" s="72" t="s">
        <v>84</v>
      </c>
      <c r="WXG183" s="72"/>
      <c r="WXH183" s="72"/>
      <c r="WXI183" s="72"/>
      <c r="WXJ183" s="72" t="s">
        <v>84</v>
      </c>
      <c r="WXK183" s="72"/>
      <c r="WXL183" s="72"/>
      <c r="WXM183" s="72"/>
      <c r="WXN183" s="72" t="s">
        <v>84</v>
      </c>
      <c r="WXO183" s="72"/>
      <c r="WXP183" s="72"/>
      <c r="WXQ183" s="72"/>
      <c r="WXR183" s="72" t="s">
        <v>84</v>
      </c>
      <c r="WXS183" s="72"/>
      <c r="WXT183" s="72"/>
      <c r="WXU183" s="72"/>
      <c r="WXV183" s="72" t="s">
        <v>84</v>
      </c>
      <c r="WXW183" s="72"/>
      <c r="WXX183" s="72"/>
      <c r="WXY183" s="72"/>
      <c r="WXZ183" s="72" t="s">
        <v>84</v>
      </c>
      <c r="WYA183" s="72"/>
      <c r="WYB183" s="72"/>
      <c r="WYC183" s="72"/>
      <c r="WYD183" s="72" t="s">
        <v>84</v>
      </c>
      <c r="WYE183" s="72"/>
      <c r="WYF183" s="72"/>
      <c r="WYG183" s="72"/>
      <c r="WYH183" s="72" t="s">
        <v>84</v>
      </c>
      <c r="WYI183" s="72"/>
      <c r="WYJ183" s="72"/>
      <c r="WYK183" s="72"/>
      <c r="WYL183" s="72" t="s">
        <v>84</v>
      </c>
      <c r="WYM183" s="72"/>
      <c r="WYN183" s="72"/>
      <c r="WYO183" s="72"/>
      <c r="WYP183" s="72" t="s">
        <v>84</v>
      </c>
      <c r="WYQ183" s="72"/>
      <c r="WYR183" s="72"/>
      <c r="WYS183" s="72"/>
      <c r="WYT183" s="72" t="s">
        <v>84</v>
      </c>
      <c r="WYU183" s="72"/>
      <c r="WYV183" s="72"/>
      <c r="WYW183" s="72"/>
      <c r="WYX183" s="72" t="s">
        <v>84</v>
      </c>
      <c r="WYY183" s="72"/>
      <c r="WYZ183" s="72"/>
      <c r="WZA183" s="72"/>
      <c r="WZB183" s="72" t="s">
        <v>84</v>
      </c>
      <c r="WZC183" s="72"/>
      <c r="WZD183" s="72"/>
      <c r="WZE183" s="72"/>
      <c r="WZF183" s="72" t="s">
        <v>84</v>
      </c>
      <c r="WZG183" s="72"/>
      <c r="WZH183" s="72"/>
      <c r="WZI183" s="72"/>
      <c r="WZJ183" s="72" t="s">
        <v>84</v>
      </c>
      <c r="WZK183" s="72"/>
      <c r="WZL183" s="72"/>
      <c r="WZM183" s="72"/>
      <c r="WZN183" s="72" t="s">
        <v>84</v>
      </c>
      <c r="WZO183" s="72"/>
      <c r="WZP183" s="72"/>
      <c r="WZQ183" s="72"/>
      <c r="WZR183" s="72" t="s">
        <v>84</v>
      </c>
      <c r="WZS183" s="72"/>
      <c r="WZT183" s="72"/>
      <c r="WZU183" s="72"/>
      <c r="WZV183" s="72" t="s">
        <v>84</v>
      </c>
      <c r="WZW183" s="72"/>
      <c r="WZX183" s="72"/>
      <c r="WZY183" s="72"/>
      <c r="WZZ183" s="72" t="s">
        <v>84</v>
      </c>
      <c r="XAA183" s="72"/>
      <c r="XAB183" s="72"/>
      <c r="XAC183" s="72"/>
      <c r="XAD183" s="72" t="s">
        <v>84</v>
      </c>
      <c r="XAE183" s="72"/>
      <c r="XAF183" s="72"/>
      <c r="XAG183" s="72"/>
      <c r="XAH183" s="72" t="s">
        <v>84</v>
      </c>
      <c r="XAI183" s="72"/>
      <c r="XAJ183" s="72"/>
      <c r="XAK183" s="72"/>
      <c r="XAL183" s="72" t="s">
        <v>84</v>
      </c>
      <c r="XAM183" s="72"/>
      <c r="XAN183" s="72"/>
      <c r="XAO183" s="72"/>
      <c r="XAP183" s="72" t="s">
        <v>84</v>
      </c>
      <c r="XAQ183" s="72"/>
      <c r="XAR183" s="72"/>
      <c r="XAS183" s="72"/>
      <c r="XAT183" s="72" t="s">
        <v>84</v>
      </c>
      <c r="XAU183" s="72"/>
      <c r="XAV183" s="72"/>
      <c r="XAW183" s="72"/>
      <c r="XAX183" s="72" t="s">
        <v>84</v>
      </c>
      <c r="XAY183" s="72"/>
      <c r="XAZ183" s="72"/>
      <c r="XBA183" s="72"/>
      <c r="XBB183" s="72" t="s">
        <v>84</v>
      </c>
      <c r="XBC183" s="72"/>
      <c r="XBD183" s="72"/>
      <c r="XBE183" s="72"/>
      <c r="XBF183" s="72" t="s">
        <v>84</v>
      </c>
      <c r="XBG183" s="72"/>
      <c r="XBH183" s="72"/>
      <c r="XBI183" s="72"/>
      <c r="XBJ183" s="72" t="s">
        <v>84</v>
      </c>
      <c r="XBK183" s="72"/>
      <c r="XBL183" s="72"/>
      <c r="XBM183" s="72"/>
      <c r="XBN183" s="72" t="s">
        <v>84</v>
      </c>
      <c r="XBO183" s="72"/>
      <c r="XBP183" s="72"/>
      <c r="XBQ183" s="72"/>
      <c r="XBR183" s="72" t="s">
        <v>84</v>
      </c>
      <c r="XBS183" s="72"/>
      <c r="XBT183" s="72"/>
      <c r="XBU183" s="72"/>
      <c r="XBV183" s="72" t="s">
        <v>84</v>
      </c>
      <c r="XBW183" s="72"/>
      <c r="XBX183" s="72"/>
      <c r="XBY183" s="72"/>
      <c r="XBZ183" s="72" t="s">
        <v>84</v>
      </c>
      <c r="XCA183" s="72"/>
      <c r="XCB183" s="72"/>
      <c r="XCC183" s="72"/>
      <c r="XCD183" s="72" t="s">
        <v>84</v>
      </c>
      <c r="XCE183" s="72"/>
      <c r="XCF183" s="72"/>
      <c r="XCG183" s="72"/>
      <c r="XCH183" s="72" t="s">
        <v>84</v>
      </c>
      <c r="XCI183" s="72"/>
      <c r="XCJ183" s="72"/>
      <c r="XCK183" s="72"/>
      <c r="XCL183" s="72" t="s">
        <v>84</v>
      </c>
      <c r="XCM183" s="72"/>
      <c r="XCN183" s="72"/>
      <c r="XCO183" s="72"/>
      <c r="XCP183" s="72" t="s">
        <v>84</v>
      </c>
      <c r="XCQ183" s="72"/>
      <c r="XCR183" s="72"/>
      <c r="XCS183" s="72"/>
      <c r="XCT183" s="72" t="s">
        <v>84</v>
      </c>
      <c r="XCU183" s="72"/>
      <c r="XCV183" s="72"/>
      <c r="XCW183" s="72"/>
      <c r="XCX183" s="72" t="s">
        <v>84</v>
      </c>
      <c r="XCY183" s="72"/>
      <c r="XCZ183" s="72"/>
      <c r="XDA183" s="72"/>
      <c r="XDB183" s="72" t="s">
        <v>84</v>
      </c>
      <c r="XDC183" s="72"/>
      <c r="XDD183" s="72"/>
      <c r="XDE183" s="72"/>
      <c r="XDF183" s="72" t="s">
        <v>84</v>
      </c>
      <c r="XDG183" s="72"/>
      <c r="XDH183" s="72"/>
      <c r="XDI183" s="72"/>
      <c r="XDJ183" s="72" t="s">
        <v>84</v>
      </c>
      <c r="XDK183" s="72"/>
      <c r="XDL183" s="72"/>
      <c r="XDM183" s="72"/>
      <c r="XDN183" s="72" t="s">
        <v>84</v>
      </c>
      <c r="XDO183" s="72"/>
      <c r="XDP183" s="72"/>
      <c r="XDQ183" s="72"/>
      <c r="XDR183" s="72" t="s">
        <v>84</v>
      </c>
      <c r="XDS183" s="72"/>
      <c r="XDT183" s="72"/>
      <c r="XDU183" s="72"/>
    </row>
    <row r="184" spans="1:16349" s="73" customFormat="1">
      <c r="A184" s="32"/>
      <c r="B184" s="32"/>
      <c r="C184" s="32"/>
      <c r="D184" s="13"/>
      <c r="E184" s="32"/>
      <c r="F184" s="32"/>
      <c r="G184" s="32"/>
      <c r="H184" s="32"/>
      <c r="I184" s="13"/>
      <c r="J184" s="32"/>
      <c r="K184" s="32"/>
      <c r="L184" s="32"/>
      <c r="M184" s="13"/>
      <c r="N184" s="32"/>
      <c r="O184" s="32"/>
      <c r="P184" s="32"/>
      <c r="Q184" s="13"/>
      <c r="R184" s="32"/>
      <c r="S184" s="32"/>
      <c r="T184" s="32"/>
      <c r="U184" s="13"/>
      <c r="V184" s="32"/>
      <c r="W184" s="32"/>
      <c r="X184" s="32"/>
      <c r="Y184" s="13"/>
      <c r="Z184" s="32"/>
      <c r="AA184" s="32"/>
      <c r="AB184" s="32"/>
      <c r="AC184" s="13"/>
      <c r="AD184" s="32"/>
      <c r="AE184" s="32"/>
      <c r="AF184" s="32"/>
      <c r="AG184" s="13"/>
      <c r="AH184" s="32"/>
      <c r="AI184" s="32"/>
      <c r="AJ184" s="32"/>
      <c r="AK184" s="13"/>
      <c r="AL184" s="32"/>
      <c r="AM184" s="32"/>
      <c r="AN184" s="32"/>
      <c r="AO184" s="13"/>
      <c r="AP184" s="32"/>
      <c r="AQ184" s="32"/>
      <c r="AR184" s="32"/>
      <c r="AS184" s="13"/>
      <c r="AT184" s="32"/>
      <c r="AU184" s="32"/>
      <c r="AV184" s="32"/>
      <c r="AW184" s="13"/>
      <c r="AX184" s="32"/>
      <c r="AY184" s="32"/>
      <c r="AZ184" s="32"/>
      <c r="BA184" s="13"/>
      <c r="BB184" s="32"/>
      <c r="BC184" s="32"/>
      <c r="BD184" s="32"/>
      <c r="BE184" s="13"/>
      <c r="BF184" s="32"/>
      <c r="BG184" s="32"/>
      <c r="BH184" s="32"/>
      <c r="BI184" s="13"/>
      <c r="BJ184" s="32"/>
      <c r="BK184" s="32"/>
      <c r="BL184" s="32"/>
      <c r="BM184" s="13"/>
      <c r="BN184" s="32"/>
      <c r="BO184" s="32"/>
      <c r="BP184" s="32"/>
      <c r="BQ184" s="13"/>
      <c r="BR184" s="32"/>
      <c r="BS184" s="32"/>
      <c r="BT184" s="32"/>
      <c r="BU184" s="13"/>
      <c r="BV184" s="32"/>
      <c r="BW184" s="32"/>
      <c r="BX184" s="32"/>
      <c r="BY184" s="13"/>
      <c r="BZ184" s="32"/>
      <c r="CA184" s="32"/>
      <c r="CB184" s="32"/>
      <c r="CC184" s="13"/>
      <c r="CD184" s="32"/>
      <c r="CE184" s="32"/>
      <c r="CF184" s="32"/>
      <c r="CG184" s="13"/>
      <c r="CH184" s="32"/>
      <c r="CI184" s="32"/>
      <c r="CJ184" s="32"/>
      <c r="CK184" s="13"/>
      <c r="CL184" s="32"/>
      <c r="CM184" s="32"/>
      <c r="CN184" s="32"/>
      <c r="CO184" s="13"/>
      <c r="CP184" s="32"/>
      <c r="CQ184" s="32"/>
      <c r="CR184" s="32"/>
      <c r="CS184" s="13"/>
      <c r="CT184" s="32"/>
      <c r="CU184" s="32"/>
      <c r="CV184" s="32"/>
      <c r="CW184" s="13"/>
      <c r="CX184" s="32"/>
      <c r="CY184" s="32"/>
      <c r="CZ184" s="32"/>
      <c r="DA184" s="13"/>
      <c r="DB184" s="32"/>
      <c r="DC184" s="32"/>
      <c r="DD184" s="32"/>
      <c r="DE184" s="13"/>
      <c r="DF184" s="32"/>
      <c r="DG184" s="32"/>
      <c r="DH184" s="32"/>
      <c r="DI184" s="13"/>
      <c r="DJ184" s="32"/>
      <c r="DK184" s="32"/>
      <c r="DL184" s="32"/>
      <c r="DM184" s="13"/>
      <c r="DN184" s="32"/>
      <c r="DO184" s="32"/>
      <c r="DP184" s="32"/>
      <c r="DQ184" s="13"/>
      <c r="DR184" s="32"/>
      <c r="DS184" s="32"/>
      <c r="DT184" s="32"/>
      <c r="DU184" s="13"/>
      <c r="DV184" s="32"/>
      <c r="DW184" s="32"/>
      <c r="DX184" s="32"/>
      <c r="DY184" s="13"/>
      <c r="DZ184" s="32"/>
      <c r="EA184" s="32"/>
      <c r="EB184" s="32"/>
      <c r="EC184" s="13"/>
      <c r="ED184" s="32"/>
      <c r="EE184" s="32"/>
      <c r="EF184" s="32"/>
      <c r="EG184" s="13"/>
      <c r="EH184" s="32"/>
      <c r="EI184" s="32"/>
      <c r="EJ184" s="32"/>
      <c r="EK184" s="13"/>
      <c r="EL184" s="32"/>
      <c r="EM184" s="32"/>
      <c r="EN184" s="32"/>
      <c r="EO184" s="13"/>
      <c r="EP184" s="32"/>
      <c r="EQ184" s="32"/>
      <c r="ER184" s="32"/>
      <c r="ES184" s="13"/>
      <c r="ET184" s="32"/>
      <c r="EU184" s="32"/>
      <c r="EV184" s="32"/>
      <c r="EW184" s="13"/>
      <c r="EX184" s="32"/>
      <c r="EY184" s="32"/>
      <c r="EZ184" s="32"/>
      <c r="FA184" s="13"/>
      <c r="FB184" s="32"/>
      <c r="FC184" s="32"/>
      <c r="FD184" s="32"/>
      <c r="FE184" s="13"/>
      <c r="FF184" s="32"/>
      <c r="FG184" s="32"/>
      <c r="FH184" s="32"/>
      <c r="FI184" s="13"/>
      <c r="FJ184" s="32"/>
      <c r="FK184" s="32"/>
      <c r="FL184" s="32"/>
      <c r="FM184" s="13"/>
      <c r="FN184" s="32"/>
      <c r="FO184" s="32"/>
      <c r="FP184" s="32"/>
      <c r="FQ184" s="13"/>
      <c r="FR184" s="32"/>
      <c r="FS184" s="32"/>
      <c r="FT184" s="32"/>
      <c r="FU184" s="13"/>
      <c r="FV184" s="32"/>
      <c r="FW184" s="32"/>
      <c r="FX184" s="32"/>
      <c r="FY184" s="13"/>
      <c r="FZ184" s="32"/>
      <c r="GA184" s="32"/>
      <c r="GB184" s="32"/>
      <c r="GC184" s="13"/>
      <c r="GD184" s="32"/>
      <c r="GE184" s="32"/>
      <c r="GF184" s="32"/>
      <c r="GG184" s="13"/>
      <c r="GH184" s="32"/>
      <c r="GI184" s="32"/>
      <c r="GJ184" s="32"/>
      <c r="GK184" s="13"/>
      <c r="GL184" s="32"/>
      <c r="GM184" s="32"/>
      <c r="GN184" s="32"/>
      <c r="GO184" s="13"/>
      <c r="GP184" s="32"/>
      <c r="GQ184" s="32"/>
      <c r="GR184" s="32"/>
      <c r="GS184" s="13"/>
      <c r="GT184" s="32"/>
      <c r="GU184" s="32"/>
      <c r="GV184" s="32"/>
      <c r="GW184" s="13"/>
      <c r="GX184" s="32"/>
      <c r="GY184" s="32"/>
      <c r="GZ184" s="32"/>
      <c r="HA184" s="13"/>
      <c r="HB184" s="32"/>
      <c r="HC184" s="32"/>
      <c r="HD184" s="32"/>
      <c r="HE184" s="13"/>
      <c r="HF184" s="32"/>
      <c r="HG184" s="32"/>
      <c r="HH184" s="32"/>
      <c r="HI184" s="13"/>
      <c r="HJ184" s="32"/>
      <c r="HK184" s="32"/>
      <c r="HL184" s="32"/>
      <c r="HM184" s="13"/>
      <c r="HN184" s="32"/>
      <c r="HO184" s="32"/>
      <c r="HP184" s="32"/>
      <c r="HQ184" s="13"/>
      <c r="HR184" s="32"/>
      <c r="HS184" s="32"/>
      <c r="HT184" s="32"/>
      <c r="HU184" s="13"/>
      <c r="HV184" s="32"/>
      <c r="HW184" s="32"/>
      <c r="HX184" s="32"/>
      <c r="HY184" s="13"/>
      <c r="HZ184" s="32"/>
      <c r="IA184" s="32"/>
      <c r="IB184" s="32"/>
      <c r="IC184" s="13"/>
      <c r="ID184" s="32"/>
      <c r="IE184" s="32"/>
      <c r="IF184" s="32"/>
      <c r="IG184" s="13"/>
      <c r="IH184" s="32"/>
      <c r="II184" s="32"/>
      <c r="IJ184" s="32"/>
      <c r="IK184" s="13"/>
      <c r="IL184" s="32"/>
      <c r="IM184" s="32"/>
      <c r="IN184" s="32"/>
      <c r="IO184" s="13"/>
      <c r="IP184" s="32"/>
      <c r="IQ184" s="32"/>
      <c r="IR184" s="32"/>
      <c r="IS184" s="13"/>
      <c r="IT184" s="32"/>
      <c r="IU184" s="32"/>
      <c r="IV184" s="32"/>
      <c r="IW184" s="13"/>
      <c r="IX184" s="32"/>
      <c r="IY184" s="32"/>
      <c r="IZ184" s="32"/>
      <c r="JA184" s="13"/>
      <c r="JB184" s="32"/>
      <c r="JC184" s="32"/>
      <c r="JD184" s="32"/>
      <c r="JE184" s="13"/>
      <c r="JF184" s="32"/>
      <c r="JG184" s="32"/>
      <c r="JH184" s="32"/>
      <c r="JI184" s="13"/>
      <c r="JJ184" s="32"/>
      <c r="JK184" s="32"/>
      <c r="JL184" s="32"/>
      <c r="JM184" s="13"/>
      <c r="JN184" s="32"/>
      <c r="JO184" s="32"/>
      <c r="JP184" s="32"/>
      <c r="JQ184" s="13"/>
      <c r="JR184" s="32"/>
      <c r="JS184" s="32"/>
      <c r="JT184" s="32"/>
      <c r="JU184" s="13"/>
      <c r="JV184" s="32"/>
      <c r="JW184" s="32"/>
      <c r="JX184" s="32"/>
      <c r="JY184" s="13"/>
      <c r="JZ184" s="32"/>
      <c r="KA184" s="32"/>
      <c r="KB184" s="32"/>
      <c r="KC184" s="13"/>
      <c r="KD184" s="32"/>
      <c r="KE184" s="32"/>
      <c r="KF184" s="32"/>
      <c r="KG184" s="13"/>
      <c r="KH184" s="32"/>
      <c r="KI184" s="32"/>
      <c r="KJ184" s="32"/>
      <c r="KK184" s="13"/>
      <c r="KL184" s="32"/>
      <c r="KM184" s="32"/>
      <c r="KN184" s="32"/>
      <c r="KO184" s="13"/>
      <c r="KP184" s="32"/>
      <c r="KQ184" s="32"/>
      <c r="KR184" s="32"/>
      <c r="KS184" s="13"/>
      <c r="KT184" s="32"/>
      <c r="KU184" s="32"/>
      <c r="KV184" s="32"/>
      <c r="KW184" s="13"/>
      <c r="KX184" s="32"/>
      <c r="KY184" s="32"/>
      <c r="KZ184" s="32"/>
      <c r="LA184" s="13"/>
      <c r="LB184" s="32"/>
      <c r="LC184" s="32"/>
      <c r="LD184" s="32"/>
      <c r="LE184" s="13"/>
      <c r="LF184" s="32"/>
      <c r="LG184" s="32"/>
      <c r="LH184" s="32"/>
      <c r="LI184" s="13"/>
      <c r="LJ184" s="32"/>
      <c r="LK184" s="32"/>
      <c r="LL184" s="32"/>
      <c r="LM184" s="13"/>
      <c r="LN184" s="32"/>
      <c r="LO184" s="32"/>
      <c r="LP184" s="32"/>
      <c r="LQ184" s="13"/>
      <c r="LR184" s="32"/>
      <c r="LS184" s="32"/>
      <c r="LT184" s="32"/>
      <c r="LU184" s="13"/>
      <c r="LV184" s="32"/>
      <c r="LW184" s="32"/>
      <c r="LX184" s="32"/>
      <c r="LY184" s="13"/>
      <c r="LZ184" s="32"/>
      <c r="MA184" s="32"/>
      <c r="MB184" s="32"/>
      <c r="MC184" s="13"/>
      <c r="MD184" s="32"/>
      <c r="ME184" s="32"/>
      <c r="MF184" s="32"/>
      <c r="MG184" s="13"/>
      <c r="MH184" s="32"/>
      <c r="MI184" s="32"/>
      <c r="MJ184" s="32"/>
      <c r="MK184" s="13"/>
      <c r="ML184" s="32"/>
      <c r="MM184" s="32"/>
      <c r="MN184" s="32"/>
      <c r="MO184" s="13"/>
      <c r="MP184" s="32"/>
      <c r="MQ184" s="32"/>
      <c r="MR184" s="32"/>
      <c r="MS184" s="13"/>
      <c r="MT184" s="32"/>
      <c r="MU184" s="32"/>
      <c r="MV184" s="32"/>
      <c r="MW184" s="13"/>
      <c r="MX184" s="32"/>
      <c r="MY184" s="32"/>
      <c r="MZ184" s="32"/>
      <c r="NA184" s="13"/>
      <c r="NB184" s="32"/>
      <c r="NC184" s="32"/>
      <c r="ND184" s="32"/>
      <c r="NE184" s="13"/>
      <c r="NF184" s="32"/>
      <c r="NG184" s="32"/>
      <c r="NH184" s="32"/>
      <c r="NI184" s="13"/>
      <c r="NJ184" s="32"/>
      <c r="NK184" s="32"/>
      <c r="NL184" s="32"/>
      <c r="NM184" s="13"/>
      <c r="NN184" s="32"/>
      <c r="NO184" s="32"/>
      <c r="NP184" s="32"/>
      <c r="NQ184" s="13"/>
      <c r="NR184" s="32"/>
      <c r="NS184" s="32"/>
      <c r="NT184" s="32"/>
      <c r="NU184" s="13"/>
      <c r="NV184" s="32"/>
      <c r="NW184" s="32"/>
      <c r="NX184" s="32"/>
      <c r="NY184" s="13"/>
      <c r="NZ184" s="32"/>
      <c r="OA184" s="32"/>
      <c r="OB184" s="32"/>
      <c r="OC184" s="13"/>
      <c r="OD184" s="32"/>
      <c r="OE184" s="32"/>
      <c r="OF184" s="32"/>
      <c r="OG184" s="13"/>
      <c r="OH184" s="32"/>
      <c r="OI184" s="32"/>
      <c r="OJ184" s="32"/>
      <c r="OK184" s="13"/>
      <c r="OL184" s="32"/>
      <c r="OM184" s="32"/>
      <c r="ON184" s="32"/>
      <c r="OO184" s="13"/>
      <c r="OP184" s="32"/>
      <c r="OQ184" s="32"/>
      <c r="OR184" s="32"/>
      <c r="OS184" s="13"/>
      <c r="OT184" s="32"/>
      <c r="OU184" s="32"/>
      <c r="OV184" s="32"/>
      <c r="OW184" s="13"/>
      <c r="OX184" s="32"/>
      <c r="OY184" s="32"/>
      <c r="OZ184" s="32"/>
      <c r="PA184" s="13"/>
      <c r="PB184" s="32"/>
      <c r="PC184" s="32"/>
      <c r="PD184" s="32"/>
      <c r="PE184" s="13"/>
      <c r="PF184" s="32"/>
      <c r="PG184" s="32"/>
      <c r="PH184" s="32"/>
      <c r="PI184" s="13"/>
      <c r="PJ184" s="32"/>
      <c r="PK184" s="32"/>
      <c r="PL184" s="32"/>
      <c r="PM184" s="13"/>
      <c r="PN184" s="32"/>
      <c r="PO184" s="32"/>
      <c r="PP184" s="32"/>
      <c r="PQ184" s="13"/>
      <c r="PR184" s="32"/>
      <c r="PS184" s="32"/>
      <c r="PT184" s="32"/>
      <c r="PU184" s="13"/>
      <c r="PV184" s="32"/>
      <c r="PW184" s="32"/>
      <c r="PX184" s="32"/>
      <c r="PY184" s="13"/>
      <c r="PZ184" s="32"/>
      <c r="QA184" s="32"/>
      <c r="QB184" s="32"/>
      <c r="QC184" s="13"/>
      <c r="QD184" s="32"/>
      <c r="QE184" s="32"/>
      <c r="QF184" s="32"/>
      <c r="QG184" s="13"/>
      <c r="QH184" s="32"/>
      <c r="QI184" s="32"/>
      <c r="QJ184" s="32"/>
      <c r="QK184" s="13"/>
      <c r="QL184" s="32"/>
      <c r="QM184" s="32"/>
      <c r="QN184" s="32"/>
      <c r="QO184" s="13"/>
      <c r="QP184" s="32"/>
      <c r="QQ184" s="32"/>
      <c r="QR184" s="32"/>
      <c r="QS184" s="13"/>
      <c r="QT184" s="32"/>
      <c r="QU184" s="32"/>
      <c r="QV184" s="32"/>
      <c r="QW184" s="13"/>
      <c r="QX184" s="32"/>
      <c r="QY184" s="32"/>
      <c r="QZ184" s="32"/>
      <c r="RA184" s="13"/>
      <c r="RB184" s="32"/>
      <c r="RC184" s="32"/>
      <c r="RD184" s="32"/>
      <c r="RE184" s="13"/>
      <c r="RF184" s="32"/>
      <c r="RG184" s="32"/>
      <c r="RH184" s="32"/>
      <c r="RI184" s="13"/>
      <c r="RJ184" s="32"/>
      <c r="RK184" s="32"/>
      <c r="RL184" s="32"/>
      <c r="RM184" s="13"/>
      <c r="RN184" s="32"/>
      <c r="RO184" s="32"/>
      <c r="RP184" s="32"/>
      <c r="RQ184" s="13"/>
      <c r="RR184" s="32"/>
      <c r="RS184" s="32"/>
      <c r="RT184" s="32"/>
      <c r="RU184" s="13"/>
      <c r="RV184" s="32"/>
      <c r="RW184" s="32"/>
      <c r="RX184" s="32"/>
      <c r="RY184" s="13"/>
      <c r="RZ184" s="32"/>
      <c r="SA184" s="32"/>
      <c r="SB184" s="32"/>
      <c r="SC184" s="13"/>
      <c r="SD184" s="32"/>
      <c r="SE184" s="32"/>
      <c r="SF184" s="32"/>
      <c r="SG184" s="13"/>
      <c r="SH184" s="32"/>
      <c r="SI184" s="32"/>
      <c r="SJ184" s="32"/>
      <c r="SK184" s="13"/>
      <c r="SL184" s="32"/>
      <c r="SM184" s="32"/>
      <c r="SN184" s="32"/>
      <c r="SO184" s="13"/>
      <c r="SP184" s="32"/>
      <c r="SQ184" s="32"/>
      <c r="SR184" s="32"/>
      <c r="SS184" s="13"/>
      <c r="ST184" s="32"/>
      <c r="SU184" s="32"/>
      <c r="SV184" s="32"/>
      <c r="SW184" s="13"/>
      <c r="SX184" s="32"/>
      <c r="SY184" s="32"/>
      <c r="SZ184" s="32"/>
      <c r="TA184" s="13"/>
      <c r="TB184" s="32"/>
      <c r="TC184" s="32"/>
      <c r="TD184" s="32"/>
      <c r="TE184" s="13"/>
      <c r="TF184" s="32"/>
      <c r="TG184" s="32"/>
      <c r="TH184" s="32"/>
      <c r="TI184" s="13"/>
      <c r="TJ184" s="32"/>
      <c r="TK184" s="32"/>
      <c r="TL184" s="32"/>
      <c r="TM184" s="13"/>
      <c r="TN184" s="32"/>
      <c r="TO184" s="32"/>
      <c r="TP184" s="32"/>
      <c r="TQ184" s="13"/>
      <c r="TR184" s="32"/>
      <c r="TS184" s="32"/>
      <c r="TT184" s="32"/>
      <c r="TU184" s="13"/>
      <c r="TV184" s="32"/>
      <c r="TW184" s="32"/>
      <c r="TX184" s="32"/>
      <c r="TY184" s="13"/>
      <c r="TZ184" s="32"/>
      <c r="UA184" s="32"/>
      <c r="UB184" s="32"/>
      <c r="UC184" s="13"/>
      <c r="UD184" s="32"/>
      <c r="UE184" s="32"/>
      <c r="UF184" s="32"/>
      <c r="UG184" s="13"/>
      <c r="UH184" s="32"/>
      <c r="UI184" s="32"/>
      <c r="UJ184" s="32"/>
      <c r="UK184" s="13"/>
      <c r="UL184" s="32"/>
      <c r="UM184" s="32"/>
      <c r="UN184" s="32"/>
      <c r="UO184" s="13"/>
      <c r="UP184" s="32"/>
      <c r="UQ184" s="32"/>
      <c r="UR184" s="32"/>
      <c r="US184" s="13"/>
      <c r="UT184" s="32"/>
      <c r="UU184" s="32"/>
      <c r="UV184" s="32"/>
      <c r="UW184" s="13"/>
      <c r="UX184" s="32"/>
      <c r="UY184" s="32"/>
      <c r="UZ184" s="32"/>
      <c r="VA184" s="13"/>
      <c r="VB184" s="32"/>
      <c r="VC184" s="32"/>
      <c r="VD184" s="32"/>
      <c r="VE184" s="13"/>
      <c r="VF184" s="32"/>
      <c r="VG184" s="32"/>
      <c r="VH184" s="32"/>
      <c r="VI184" s="13"/>
      <c r="VJ184" s="32"/>
      <c r="VK184" s="32"/>
      <c r="VL184" s="32"/>
      <c r="VM184" s="13"/>
      <c r="VN184" s="32"/>
      <c r="VO184" s="32"/>
      <c r="VP184" s="32"/>
      <c r="VQ184" s="13"/>
      <c r="VR184" s="32"/>
      <c r="VS184" s="32"/>
      <c r="VT184" s="32"/>
      <c r="VU184" s="13"/>
      <c r="VV184" s="32"/>
      <c r="VW184" s="32"/>
      <c r="VX184" s="32"/>
      <c r="VY184" s="13"/>
      <c r="VZ184" s="32"/>
      <c r="WA184" s="32"/>
      <c r="WB184" s="32"/>
      <c r="WC184" s="13"/>
      <c r="WD184" s="32"/>
      <c r="WE184" s="32"/>
      <c r="WF184" s="32"/>
      <c r="WG184" s="13"/>
      <c r="WH184" s="32"/>
      <c r="WI184" s="32"/>
      <c r="WJ184" s="32"/>
      <c r="WK184" s="13"/>
      <c r="WL184" s="32"/>
      <c r="WM184" s="32"/>
      <c r="WN184" s="32"/>
      <c r="WO184" s="13"/>
      <c r="WP184" s="32"/>
      <c r="WQ184" s="32"/>
      <c r="WR184" s="32"/>
      <c r="WS184" s="13"/>
      <c r="WT184" s="32"/>
      <c r="WU184" s="32"/>
      <c r="WV184" s="32"/>
      <c r="WW184" s="13"/>
      <c r="WX184" s="32"/>
      <c r="WY184" s="32"/>
      <c r="WZ184" s="32"/>
      <c r="XA184" s="13"/>
      <c r="XB184" s="32"/>
      <c r="XC184" s="32"/>
      <c r="XD184" s="32"/>
      <c r="XE184" s="13"/>
      <c r="XF184" s="32"/>
      <c r="XG184" s="32"/>
      <c r="XH184" s="32"/>
      <c r="XI184" s="13"/>
      <c r="XJ184" s="32"/>
      <c r="XK184" s="32"/>
      <c r="XL184" s="32"/>
      <c r="XM184" s="13"/>
      <c r="XN184" s="32"/>
      <c r="XO184" s="32"/>
      <c r="XP184" s="32"/>
      <c r="XQ184" s="13"/>
      <c r="XR184" s="32"/>
      <c r="XS184" s="32"/>
      <c r="XT184" s="32"/>
      <c r="XU184" s="13"/>
      <c r="XV184" s="32"/>
      <c r="XW184" s="32"/>
      <c r="XX184" s="32"/>
      <c r="XY184" s="13"/>
      <c r="XZ184" s="32"/>
      <c r="YA184" s="32"/>
      <c r="YB184" s="32"/>
      <c r="YC184" s="13"/>
      <c r="YD184" s="32"/>
      <c r="YE184" s="32"/>
      <c r="YF184" s="32"/>
      <c r="YG184" s="13"/>
      <c r="YH184" s="32"/>
      <c r="YI184" s="32"/>
      <c r="YJ184" s="32"/>
      <c r="YK184" s="13"/>
      <c r="YL184" s="32"/>
      <c r="YM184" s="32"/>
      <c r="YN184" s="32"/>
      <c r="YO184" s="13"/>
      <c r="YP184" s="32"/>
      <c r="YQ184" s="32"/>
      <c r="YR184" s="32"/>
      <c r="YS184" s="13"/>
      <c r="YT184" s="32"/>
      <c r="YU184" s="32"/>
      <c r="YV184" s="32"/>
      <c r="YW184" s="13"/>
      <c r="YX184" s="32"/>
      <c r="YY184" s="32"/>
      <c r="YZ184" s="32"/>
      <c r="ZA184" s="13"/>
      <c r="ZB184" s="32"/>
      <c r="ZC184" s="32"/>
      <c r="ZD184" s="32"/>
      <c r="ZE184" s="13"/>
      <c r="ZF184" s="32"/>
      <c r="ZG184" s="32"/>
      <c r="ZH184" s="32"/>
      <c r="ZI184" s="13"/>
      <c r="ZJ184" s="32"/>
      <c r="ZK184" s="32"/>
      <c r="ZL184" s="32"/>
      <c r="ZM184" s="13"/>
      <c r="ZN184" s="32"/>
      <c r="ZO184" s="32"/>
      <c r="ZP184" s="32"/>
      <c r="ZQ184" s="13"/>
      <c r="ZR184" s="32"/>
      <c r="ZS184" s="32"/>
      <c r="ZT184" s="32"/>
      <c r="ZU184" s="13"/>
      <c r="ZV184" s="32"/>
      <c r="ZW184" s="32"/>
      <c r="ZX184" s="32"/>
      <c r="ZY184" s="13"/>
      <c r="ZZ184" s="32"/>
      <c r="AAA184" s="32"/>
      <c r="AAB184" s="32"/>
      <c r="AAC184" s="13"/>
      <c r="AAD184" s="32"/>
      <c r="AAE184" s="32"/>
      <c r="AAF184" s="32"/>
      <c r="AAG184" s="13"/>
      <c r="AAH184" s="32"/>
      <c r="AAI184" s="32"/>
      <c r="AAJ184" s="32"/>
      <c r="AAK184" s="13"/>
      <c r="AAL184" s="32"/>
      <c r="AAM184" s="32"/>
      <c r="AAN184" s="32"/>
      <c r="AAO184" s="13"/>
      <c r="AAP184" s="32"/>
      <c r="AAQ184" s="32"/>
      <c r="AAR184" s="32"/>
      <c r="AAS184" s="13"/>
      <c r="AAT184" s="32"/>
      <c r="AAU184" s="32"/>
      <c r="AAV184" s="32"/>
      <c r="AAW184" s="13"/>
      <c r="AAX184" s="32"/>
      <c r="AAY184" s="32"/>
      <c r="AAZ184" s="32"/>
      <c r="ABA184" s="13"/>
      <c r="ABB184" s="32"/>
      <c r="ABC184" s="32"/>
      <c r="ABD184" s="32"/>
      <c r="ABE184" s="13"/>
      <c r="ABF184" s="32"/>
      <c r="ABG184" s="32"/>
      <c r="ABH184" s="32"/>
      <c r="ABI184" s="13"/>
      <c r="ABJ184" s="32"/>
      <c r="ABK184" s="32"/>
      <c r="ABL184" s="32"/>
      <c r="ABM184" s="13"/>
      <c r="ABN184" s="32"/>
      <c r="ABO184" s="32"/>
      <c r="ABP184" s="32"/>
      <c r="ABQ184" s="13"/>
      <c r="ABR184" s="32"/>
      <c r="ABS184" s="32"/>
      <c r="ABT184" s="32"/>
      <c r="ABU184" s="13"/>
      <c r="ABV184" s="32"/>
      <c r="ABW184" s="32"/>
      <c r="ABX184" s="32"/>
      <c r="ABY184" s="13"/>
      <c r="ABZ184" s="32"/>
      <c r="ACA184" s="32"/>
      <c r="ACB184" s="32"/>
      <c r="ACC184" s="13"/>
      <c r="ACD184" s="32"/>
      <c r="ACE184" s="32"/>
      <c r="ACF184" s="32"/>
      <c r="ACG184" s="13"/>
      <c r="ACH184" s="32"/>
      <c r="ACI184" s="32"/>
      <c r="ACJ184" s="32"/>
      <c r="ACK184" s="13"/>
      <c r="ACL184" s="32"/>
      <c r="ACM184" s="32"/>
      <c r="ACN184" s="32"/>
      <c r="ACO184" s="13"/>
      <c r="ACP184" s="32"/>
      <c r="ACQ184" s="32"/>
      <c r="ACR184" s="32"/>
      <c r="ACS184" s="13"/>
      <c r="ACT184" s="32"/>
      <c r="ACU184" s="32"/>
      <c r="ACV184" s="32"/>
      <c r="ACW184" s="13"/>
      <c r="ACX184" s="32"/>
      <c r="ACY184" s="32"/>
      <c r="ACZ184" s="32"/>
      <c r="ADA184" s="13"/>
      <c r="ADB184" s="32"/>
      <c r="ADC184" s="32"/>
      <c r="ADD184" s="32"/>
      <c r="ADE184" s="13"/>
      <c r="ADF184" s="32"/>
      <c r="ADG184" s="32"/>
      <c r="ADH184" s="32"/>
      <c r="ADI184" s="13"/>
      <c r="ADJ184" s="32"/>
      <c r="ADK184" s="32"/>
      <c r="ADL184" s="32"/>
      <c r="ADM184" s="13"/>
      <c r="ADN184" s="32"/>
      <c r="ADO184" s="32"/>
      <c r="ADP184" s="32"/>
      <c r="ADQ184" s="13"/>
      <c r="ADR184" s="32"/>
      <c r="ADS184" s="32"/>
      <c r="ADT184" s="32"/>
      <c r="ADU184" s="13"/>
      <c r="ADV184" s="32"/>
      <c r="ADW184" s="32"/>
      <c r="ADX184" s="32"/>
      <c r="ADY184" s="13"/>
      <c r="ADZ184" s="32"/>
      <c r="AEA184" s="32"/>
      <c r="AEB184" s="32"/>
      <c r="AEC184" s="13"/>
      <c r="AED184" s="32"/>
      <c r="AEE184" s="32"/>
      <c r="AEF184" s="32"/>
      <c r="AEG184" s="13"/>
      <c r="AEH184" s="32"/>
      <c r="AEI184" s="32"/>
      <c r="AEJ184" s="32"/>
      <c r="AEK184" s="13"/>
      <c r="AEL184" s="32"/>
      <c r="AEM184" s="32"/>
      <c r="AEN184" s="32"/>
      <c r="AEO184" s="13"/>
      <c r="AEP184" s="32"/>
      <c r="AEQ184" s="32"/>
      <c r="AER184" s="32"/>
      <c r="AES184" s="13"/>
      <c r="AET184" s="32"/>
      <c r="AEU184" s="32"/>
      <c r="AEV184" s="32"/>
      <c r="AEW184" s="13"/>
      <c r="AEX184" s="32"/>
      <c r="AEY184" s="32"/>
      <c r="AEZ184" s="32"/>
      <c r="AFA184" s="13"/>
      <c r="AFB184" s="32"/>
      <c r="AFC184" s="32"/>
      <c r="AFD184" s="32"/>
      <c r="AFE184" s="13"/>
      <c r="AFF184" s="32"/>
      <c r="AFG184" s="32"/>
      <c r="AFH184" s="32"/>
      <c r="AFI184" s="13"/>
      <c r="AFJ184" s="32"/>
      <c r="AFK184" s="32"/>
      <c r="AFL184" s="32"/>
      <c r="AFM184" s="13"/>
      <c r="AFN184" s="32"/>
      <c r="AFO184" s="32"/>
      <c r="AFP184" s="32"/>
      <c r="AFQ184" s="13"/>
      <c r="AFR184" s="32"/>
      <c r="AFS184" s="32"/>
      <c r="AFT184" s="32"/>
      <c r="AFU184" s="13"/>
      <c r="AFV184" s="32"/>
      <c r="AFW184" s="32"/>
      <c r="AFX184" s="32"/>
      <c r="AFY184" s="13"/>
      <c r="AFZ184" s="32"/>
      <c r="AGA184" s="32"/>
      <c r="AGB184" s="32"/>
      <c r="AGC184" s="13"/>
      <c r="AGD184" s="32"/>
      <c r="AGE184" s="32"/>
      <c r="AGF184" s="32"/>
      <c r="AGG184" s="13"/>
      <c r="AGH184" s="32"/>
      <c r="AGI184" s="32"/>
      <c r="AGJ184" s="32"/>
      <c r="AGK184" s="13"/>
      <c r="AGL184" s="32"/>
      <c r="AGM184" s="32"/>
      <c r="AGN184" s="32"/>
      <c r="AGO184" s="13"/>
      <c r="AGP184" s="32"/>
      <c r="AGQ184" s="32"/>
      <c r="AGR184" s="32"/>
      <c r="AGS184" s="13"/>
      <c r="AGT184" s="32"/>
      <c r="AGU184" s="32"/>
      <c r="AGV184" s="32"/>
      <c r="AGW184" s="13"/>
      <c r="AGX184" s="32"/>
      <c r="AGY184" s="32"/>
      <c r="AGZ184" s="32"/>
      <c r="AHA184" s="13"/>
      <c r="AHB184" s="32"/>
      <c r="AHC184" s="32"/>
      <c r="AHD184" s="32"/>
      <c r="AHE184" s="13"/>
      <c r="AHF184" s="32"/>
      <c r="AHG184" s="32"/>
      <c r="AHH184" s="32"/>
      <c r="AHI184" s="13"/>
      <c r="AHJ184" s="32"/>
      <c r="AHK184" s="32"/>
      <c r="AHL184" s="32"/>
      <c r="AHM184" s="13"/>
      <c r="AHN184" s="32"/>
      <c r="AHO184" s="32"/>
      <c r="AHP184" s="32"/>
      <c r="AHQ184" s="13"/>
      <c r="AHR184" s="32"/>
      <c r="AHS184" s="32"/>
      <c r="AHT184" s="32"/>
      <c r="AHU184" s="13"/>
      <c r="AHV184" s="32"/>
      <c r="AHW184" s="32"/>
      <c r="AHX184" s="32"/>
      <c r="AHY184" s="13"/>
      <c r="AHZ184" s="32"/>
      <c r="AIA184" s="32"/>
      <c r="AIB184" s="32"/>
      <c r="AIC184" s="13"/>
      <c r="AID184" s="32"/>
      <c r="AIE184" s="32"/>
      <c r="AIF184" s="32"/>
      <c r="AIG184" s="13"/>
      <c r="AIH184" s="32"/>
      <c r="AII184" s="32"/>
      <c r="AIJ184" s="32"/>
      <c r="AIK184" s="13"/>
      <c r="AIL184" s="32"/>
      <c r="AIM184" s="32"/>
      <c r="AIN184" s="32"/>
      <c r="AIO184" s="13"/>
      <c r="AIP184" s="32"/>
      <c r="AIQ184" s="32"/>
      <c r="AIR184" s="32"/>
      <c r="AIS184" s="13"/>
      <c r="AIT184" s="32"/>
      <c r="AIU184" s="32"/>
      <c r="AIV184" s="32"/>
      <c r="AIW184" s="13"/>
      <c r="AIX184" s="32"/>
      <c r="AIY184" s="32"/>
      <c r="AIZ184" s="32"/>
      <c r="AJA184" s="13"/>
      <c r="AJB184" s="32"/>
      <c r="AJC184" s="32"/>
      <c r="AJD184" s="32"/>
      <c r="AJE184" s="13"/>
      <c r="AJF184" s="32"/>
      <c r="AJG184" s="32"/>
      <c r="AJH184" s="32"/>
      <c r="AJI184" s="13"/>
      <c r="AJJ184" s="32"/>
      <c r="AJK184" s="32"/>
      <c r="AJL184" s="32"/>
      <c r="AJM184" s="13"/>
      <c r="AJN184" s="32"/>
      <c r="AJO184" s="32"/>
      <c r="AJP184" s="32"/>
      <c r="AJQ184" s="13"/>
      <c r="AJR184" s="32"/>
      <c r="AJS184" s="32"/>
      <c r="AJT184" s="32"/>
      <c r="AJU184" s="13"/>
      <c r="AJV184" s="32"/>
      <c r="AJW184" s="32"/>
      <c r="AJX184" s="32"/>
      <c r="AJY184" s="13"/>
      <c r="AJZ184" s="32"/>
      <c r="AKA184" s="32"/>
      <c r="AKB184" s="32"/>
      <c r="AKC184" s="13"/>
      <c r="AKD184" s="32"/>
      <c r="AKE184" s="32"/>
      <c r="AKF184" s="32"/>
      <c r="AKG184" s="13"/>
      <c r="AKH184" s="32"/>
      <c r="AKI184" s="32"/>
      <c r="AKJ184" s="32"/>
      <c r="AKK184" s="13"/>
      <c r="AKL184" s="32"/>
      <c r="AKM184" s="32"/>
      <c r="AKN184" s="32"/>
      <c r="AKO184" s="13"/>
      <c r="AKP184" s="32"/>
      <c r="AKQ184" s="32"/>
      <c r="AKR184" s="32"/>
      <c r="AKS184" s="13"/>
      <c r="AKT184" s="32"/>
      <c r="AKU184" s="32"/>
      <c r="AKV184" s="32"/>
      <c r="AKW184" s="13"/>
      <c r="AKX184" s="32"/>
      <c r="AKY184" s="32"/>
      <c r="AKZ184" s="32"/>
      <c r="ALA184" s="13"/>
      <c r="ALB184" s="32"/>
      <c r="ALC184" s="32"/>
      <c r="ALD184" s="32"/>
      <c r="ALE184" s="13"/>
      <c r="ALF184" s="32"/>
      <c r="ALG184" s="32"/>
      <c r="ALH184" s="32"/>
      <c r="ALI184" s="13"/>
      <c r="ALJ184" s="32"/>
      <c r="ALK184" s="32"/>
      <c r="ALL184" s="32"/>
      <c r="ALM184" s="13"/>
      <c r="ALN184" s="32"/>
      <c r="ALO184" s="32"/>
      <c r="ALP184" s="32"/>
      <c r="ALQ184" s="13"/>
      <c r="ALR184" s="32"/>
      <c r="ALS184" s="32"/>
      <c r="ALT184" s="32"/>
      <c r="ALU184" s="13"/>
      <c r="ALV184" s="32"/>
      <c r="ALW184" s="32"/>
      <c r="ALX184" s="32"/>
      <c r="ALY184" s="13"/>
      <c r="ALZ184" s="32"/>
      <c r="AMA184" s="32"/>
      <c r="AMB184" s="32"/>
      <c r="AMC184" s="13"/>
      <c r="AMD184" s="32"/>
      <c r="AME184" s="32"/>
      <c r="AMF184" s="32"/>
      <c r="AMG184" s="13"/>
      <c r="AMH184" s="32"/>
      <c r="AMI184" s="32"/>
      <c r="AMJ184" s="32"/>
      <c r="AMK184" s="13"/>
      <c r="AML184" s="32"/>
      <c r="AMM184" s="32"/>
      <c r="AMN184" s="32"/>
      <c r="AMO184" s="13"/>
      <c r="AMP184" s="32"/>
      <c r="AMQ184" s="32"/>
      <c r="AMR184" s="32"/>
      <c r="AMS184" s="13"/>
      <c r="AMT184" s="32"/>
      <c r="AMU184" s="32"/>
      <c r="AMV184" s="32"/>
      <c r="AMW184" s="13"/>
      <c r="AMX184" s="32"/>
      <c r="AMY184" s="32"/>
      <c r="AMZ184" s="32"/>
      <c r="ANA184" s="13"/>
      <c r="ANB184" s="32"/>
      <c r="ANC184" s="32"/>
      <c r="AND184" s="32"/>
      <c r="ANE184" s="13"/>
      <c r="ANF184" s="32"/>
      <c r="ANG184" s="32"/>
      <c r="ANH184" s="32"/>
      <c r="ANI184" s="13"/>
      <c r="ANJ184" s="32"/>
      <c r="ANK184" s="32"/>
      <c r="ANL184" s="32"/>
      <c r="ANM184" s="13"/>
      <c r="ANN184" s="32"/>
      <c r="ANO184" s="32"/>
      <c r="ANP184" s="32"/>
      <c r="ANQ184" s="13"/>
      <c r="ANR184" s="32"/>
      <c r="ANS184" s="32"/>
      <c r="ANT184" s="32"/>
      <c r="ANU184" s="13"/>
      <c r="ANV184" s="32"/>
      <c r="ANW184" s="32"/>
      <c r="ANX184" s="32"/>
      <c r="ANY184" s="13"/>
      <c r="ANZ184" s="32"/>
      <c r="AOA184" s="32"/>
      <c r="AOB184" s="32"/>
      <c r="AOC184" s="13"/>
      <c r="AOD184" s="32"/>
      <c r="AOE184" s="32"/>
      <c r="AOF184" s="32"/>
      <c r="AOG184" s="13"/>
      <c r="AOH184" s="32"/>
      <c r="AOI184" s="32"/>
      <c r="AOJ184" s="32"/>
      <c r="AOK184" s="13"/>
      <c r="AOL184" s="32"/>
      <c r="AOM184" s="32"/>
      <c r="AON184" s="32"/>
      <c r="AOO184" s="13"/>
      <c r="AOP184" s="32"/>
      <c r="AOQ184" s="32"/>
      <c r="AOR184" s="32"/>
      <c r="AOS184" s="13"/>
      <c r="AOT184" s="32"/>
      <c r="AOU184" s="32"/>
      <c r="AOV184" s="32"/>
      <c r="AOW184" s="13"/>
      <c r="AOX184" s="32"/>
      <c r="AOY184" s="32"/>
      <c r="AOZ184" s="32"/>
      <c r="APA184" s="13"/>
      <c r="APB184" s="32"/>
      <c r="APC184" s="32"/>
      <c r="APD184" s="32"/>
      <c r="APE184" s="13"/>
      <c r="APF184" s="32"/>
      <c r="APG184" s="32"/>
      <c r="APH184" s="32"/>
      <c r="API184" s="13"/>
      <c r="APJ184" s="32"/>
      <c r="APK184" s="32"/>
      <c r="APL184" s="32"/>
      <c r="APM184" s="13"/>
      <c r="APN184" s="32"/>
      <c r="APO184" s="32"/>
      <c r="APP184" s="32"/>
      <c r="APQ184" s="13"/>
      <c r="APR184" s="32"/>
      <c r="APS184" s="32"/>
      <c r="APT184" s="32"/>
      <c r="APU184" s="13"/>
      <c r="APV184" s="32"/>
      <c r="APW184" s="32"/>
      <c r="APX184" s="32"/>
      <c r="APY184" s="13"/>
      <c r="APZ184" s="32"/>
      <c r="AQA184" s="32"/>
      <c r="AQB184" s="32"/>
      <c r="AQC184" s="13"/>
      <c r="AQD184" s="32"/>
      <c r="AQE184" s="32"/>
      <c r="AQF184" s="32"/>
      <c r="AQG184" s="13"/>
      <c r="AQH184" s="32"/>
      <c r="AQI184" s="32"/>
      <c r="AQJ184" s="32"/>
      <c r="AQK184" s="13"/>
      <c r="AQL184" s="32"/>
      <c r="AQM184" s="32"/>
      <c r="AQN184" s="32"/>
      <c r="AQO184" s="13"/>
      <c r="AQP184" s="32"/>
      <c r="AQQ184" s="32"/>
      <c r="AQR184" s="32"/>
      <c r="AQS184" s="13"/>
      <c r="AQT184" s="32"/>
      <c r="AQU184" s="32"/>
      <c r="AQV184" s="32"/>
      <c r="AQW184" s="13"/>
      <c r="AQX184" s="32"/>
      <c r="AQY184" s="32"/>
      <c r="AQZ184" s="32"/>
      <c r="ARA184" s="13"/>
      <c r="ARB184" s="32"/>
      <c r="ARC184" s="32"/>
      <c r="ARD184" s="32"/>
      <c r="ARE184" s="13"/>
      <c r="ARF184" s="32"/>
      <c r="ARG184" s="32"/>
      <c r="ARH184" s="32"/>
      <c r="ARI184" s="13"/>
      <c r="ARJ184" s="32"/>
      <c r="ARK184" s="32"/>
      <c r="ARL184" s="32"/>
      <c r="ARM184" s="13"/>
      <c r="ARN184" s="32"/>
      <c r="ARO184" s="32"/>
      <c r="ARP184" s="32"/>
      <c r="ARQ184" s="13"/>
      <c r="ARR184" s="32"/>
      <c r="ARS184" s="32"/>
      <c r="ART184" s="32"/>
      <c r="ARU184" s="13"/>
      <c r="ARV184" s="32"/>
      <c r="ARW184" s="32"/>
      <c r="ARX184" s="32"/>
      <c r="ARY184" s="13"/>
      <c r="ARZ184" s="32"/>
      <c r="ASA184" s="32"/>
      <c r="ASB184" s="32"/>
      <c r="ASC184" s="13"/>
      <c r="ASD184" s="32"/>
      <c r="ASE184" s="32"/>
      <c r="ASF184" s="32"/>
      <c r="ASG184" s="13"/>
      <c r="ASH184" s="32"/>
      <c r="ASI184" s="32"/>
      <c r="ASJ184" s="32"/>
      <c r="ASK184" s="13"/>
      <c r="ASL184" s="32"/>
      <c r="ASM184" s="32"/>
      <c r="ASN184" s="32"/>
      <c r="ASO184" s="13"/>
      <c r="ASP184" s="32"/>
      <c r="ASQ184" s="32"/>
      <c r="ASR184" s="32"/>
      <c r="ASS184" s="13"/>
      <c r="AST184" s="32"/>
      <c r="ASU184" s="32"/>
      <c r="ASV184" s="32"/>
      <c r="ASW184" s="13"/>
      <c r="ASX184" s="32"/>
      <c r="ASY184" s="32"/>
      <c r="ASZ184" s="32"/>
      <c r="ATA184" s="13"/>
      <c r="ATB184" s="32"/>
      <c r="ATC184" s="32"/>
      <c r="ATD184" s="32"/>
      <c r="ATE184" s="13"/>
      <c r="ATF184" s="32"/>
      <c r="ATG184" s="32"/>
      <c r="ATH184" s="32"/>
      <c r="ATI184" s="13"/>
      <c r="ATJ184" s="32"/>
      <c r="ATK184" s="32"/>
      <c r="ATL184" s="32"/>
      <c r="ATM184" s="13"/>
      <c r="ATN184" s="32"/>
      <c r="ATO184" s="32"/>
      <c r="ATP184" s="32"/>
      <c r="ATQ184" s="13"/>
      <c r="ATR184" s="32"/>
      <c r="ATS184" s="32"/>
      <c r="ATT184" s="32"/>
      <c r="ATU184" s="13"/>
      <c r="ATV184" s="32"/>
      <c r="ATW184" s="32"/>
      <c r="ATX184" s="32"/>
      <c r="ATY184" s="13"/>
      <c r="ATZ184" s="32"/>
      <c r="AUA184" s="32"/>
      <c r="AUB184" s="32"/>
      <c r="AUC184" s="13"/>
      <c r="AUD184" s="32"/>
      <c r="AUE184" s="32"/>
      <c r="AUF184" s="32"/>
      <c r="AUG184" s="13"/>
      <c r="AUH184" s="32"/>
      <c r="AUI184" s="32"/>
      <c r="AUJ184" s="32"/>
      <c r="AUK184" s="13"/>
      <c r="AUL184" s="32"/>
      <c r="AUM184" s="32"/>
      <c r="AUN184" s="32"/>
      <c r="AUO184" s="13"/>
      <c r="AUP184" s="32"/>
      <c r="AUQ184" s="32"/>
      <c r="AUR184" s="32"/>
      <c r="AUS184" s="13"/>
      <c r="AUT184" s="32"/>
      <c r="AUU184" s="32"/>
      <c r="AUV184" s="32"/>
      <c r="AUW184" s="13"/>
      <c r="AUX184" s="32"/>
      <c r="AUY184" s="32"/>
      <c r="AUZ184" s="32"/>
      <c r="AVA184" s="13"/>
      <c r="AVB184" s="32"/>
      <c r="AVC184" s="32"/>
      <c r="AVD184" s="32"/>
      <c r="AVE184" s="13"/>
      <c r="AVF184" s="32"/>
      <c r="AVG184" s="32"/>
      <c r="AVH184" s="32"/>
      <c r="AVI184" s="13"/>
      <c r="AVJ184" s="32"/>
      <c r="AVK184" s="32"/>
      <c r="AVL184" s="32"/>
      <c r="AVM184" s="13"/>
      <c r="AVN184" s="32"/>
      <c r="AVO184" s="32"/>
      <c r="AVP184" s="32"/>
      <c r="AVQ184" s="13"/>
      <c r="AVR184" s="32"/>
      <c r="AVS184" s="32"/>
      <c r="AVT184" s="32"/>
      <c r="AVU184" s="13"/>
      <c r="AVV184" s="32"/>
      <c r="AVW184" s="32"/>
      <c r="AVX184" s="32"/>
      <c r="AVY184" s="13"/>
      <c r="AVZ184" s="32"/>
      <c r="AWA184" s="32"/>
      <c r="AWB184" s="32"/>
      <c r="AWC184" s="13"/>
      <c r="AWD184" s="32"/>
      <c r="AWE184" s="32"/>
      <c r="AWF184" s="32"/>
      <c r="AWG184" s="13"/>
      <c r="AWH184" s="32"/>
      <c r="AWI184" s="32"/>
      <c r="AWJ184" s="32"/>
      <c r="AWK184" s="13"/>
      <c r="AWL184" s="32"/>
      <c r="AWM184" s="32"/>
      <c r="AWN184" s="32"/>
      <c r="AWO184" s="13"/>
      <c r="AWP184" s="32"/>
      <c r="AWQ184" s="32"/>
      <c r="AWR184" s="32"/>
      <c r="AWS184" s="13"/>
      <c r="AWT184" s="32"/>
      <c r="AWU184" s="32"/>
      <c r="AWV184" s="32"/>
      <c r="AWW184" s="13"/>
      <c r="AWX184" s="32"/>
      <c r="AWY184" s="32"/>
      <c r="AWZ184" s="32"/>
      <c r="AXA184" s="13"/>
      <c r="AXB184" s="32"/>
      <c r="AXC184" s="32"/>
      <c r="AXD184" s="32"/>
      <c r="AXE184" s="13"/>
      <c r="AXF184" s="32"/>
      <c r="AXG184" s="32"/>
      <c r="AXH184" s="32"/>
      <c r="AXI184" s="13"/>
      <c r="AXJ184" s="32"/>
      <c r="AXK184" s="32"/>
      <c r="AXL184" s="32"/>
      <c r="AXM184" s="13"/>
      <c r="AXN184" s="32"/>
      <c r="AXO184" s="32"/>
      <c r="AXP184" s="32"/>
      <c r="AXQ184" s="13"/>
      <c r="AXR184" s="32"/>
      <c r="AXS184" s="32"/>
      <c r="AXT184" s="32"/>
      <c r="AXU184" s="13"/>
      <c r="AXV184" s="32"/>
      <c r="AXW184" s="32"/>
      <c r="AXX184" s="32"/>
      <c r="AXY184" s="13"/>
      <c r="AXZ184" s="32"/>
      <c r="AYA184" s="32"/>
      <c r="AYB184" s="32"/>
      <c r="AYC184" s="13"/>
      <c r="AYD184" s="32"/>
      <c r="AYE184" s="32"/>
      <c r="AYF184" s="32"/>
      <c r="AYG184" s="13"/>
      <c r="AYH184" s="32"/>
      <c r="AYI184" s="32"/>
      <c r="AYJ184" s="32"/>
      <c r="AYK184" s="13"/>
      <c r="AYL184" s="32"/>
      <c r="AYM184" s="32"/>
      <c r="AYN184" s="32"/>
      <c r="AYO184" s="13"/>
      <c r="AYP184" s="32"/>
      <c r="AYQ184" s="32"/>
      <c r="AYR184" s="32"/>
      <c r="AYS184" s="13"/>
      <c r="AYT184" s="32"/>
      <c r="AYU184" s="32"/>
      <c r="AYV184" s="32"/>
      <c r="AYW184" s="13"/>
      <c r="AYX184" s="32"/>
      <c r="AYY184" s="32"/>
      <c r="AYZ184" s="32"/>
      <c r="AZA184" s="13"/>
      <c r="AZB184" s="32"/>
      <c r="AZC184" s="32"/>
      <c r="AZD184" s="32"/>
      <c r="AZE184" s="13"/>
      <c r="AZF184" s="32"/>
      <c r="AZG184" s="32"/>
      <c r="AZH184" s="32"/>
      <c r="AZI184" s="13"/>
      <c r="AZJ184" s="32"/>
      <c r="AZK184" s="32"/>
      <c r="AZL184" s="32"/>
      <c r="AZM184" s="13"/>
      <c r="AZN184" s="32"/>
      <c r="AZO184" s="32"/>
      <c r="AZP184" s="32"/>
      <c r="AZQ184" s="13"/>
      <c r="AZR184" s="32"/>
      <c r="AZS184" s="32"/>
      <c r="AZT184" s="32"/>
      <c r="AZU184" s="13"/>
      <c r="AZV184" s="32"/>
      <c r="AZW184" s="32"/>
      <c r="AZX184" s="32"/>
      <c r="AZY184" s="13"/>
      <c r="AZZ184" s="32"/>
      <c r="BAA184" s="32"/>
      <c r="BAB184" s="32"/>
      <c r="BAC184" s="13"/>
      <c r="BAD184" s="32"/>
      <c r="BAE184" s="32"/>
      <c r="BAF184" s="32"/>
      <c r="BAG184" s="13"/>
      <c r="BAH184" s="32"/>
      <c r="BAI184" s="32"/>
      <c r="BAJ184" s="32"/>
      <c r="BAK184" s="13"/>
      <c r="BAL184" s="32"/>
      <c r="BAM184" s="32"/>
      <c r="BAN184" s="32"/>
      <c r="BAO184" s="13"/>
      <c r="BAP184" s="32"/>
      <c r="BAQ184" s="32"/>
      <c r="BAR184" s="32"/>
      <c r="BAS184" s="13"/>
      <c r="BAT184" s="32"/>
      <c r="BAU184" s="32"/>
      <c r="BAV184" s="32"/>
      <c r="BAW184" s="13"/>
      <c r="BAX184" s="32"/>
      <c r="BAY184" s="32"/>
      <c r="BAZ184" s="32"/>
      <c r="BBA184" s="13"/>
      <c r="BBB184" s="32"/>
      <c r="BBC184" s="32"/>
      <c r="BBD184" s="32"/>
      <c r="BBE184" s="13"/>
      <c r="BBF184" s="32"/>
      <c r="BBG184" s="32"/>
      <c r="BBH184" s="32"/>
      <c r="BBI184" s="13"/>
      <c r="BBJ184" s="32"/>
      <c r="BBK184" s="32"/>
      <c r="BBL184" s="32"/>
      <c r="BBM184" s="13"/>
      <c r="BBN184" s="32"/>
      <c r="BBO184" s="32"/>
      <c r="BBP184" s="32"/>
      <c r="BBQ184" s="13"/>
      <c r="BBR184" s="32"/>
      <c r="BBS184" s="32"/>
      <c r="BBT184" s="32"/>
      <c r="BBU184" s="13"/>
      <c r="BBV184" s="32"/>
      <c r="BBW184" s="32"/>
      <c r="BBX184" s="32"/>
      <c r="BBY184" s="13"/>
      <c r="BBZ184" s="32"/>
      <c r="BCA184" s="32"/>
      <c r="BCB184" s="32"/>
      <c r="BCC184" s="13"/>
      <c r="BCD184" s="32"/>
      <c r="BCE184" s="32"/>
      <c r="BCF184" s="32"/>
      <c r="BCG184" s="13"/>
      <c r="BCH184" s="32"/>
      <c r="BCI184" s="32"/>
      <c r="BCJ184" s="32"/>
      <c r="BCK184" s="13"/>
      <c r="BCL184" s="32"/>
      <c r="BCM184" s="32"/>
      <c r="BCN184" s="32"/>
      <c r="BCO184" s="13"/>
      <c r="BCP184" s="32"/>
      <c r="BCQ184" s="32"/>
      <c r="BCR184" s="32"/>
      <c r="BCS184" s="13"/>
      <c r="BCT184" s="32"/>
      <c r="BCU184" s="32"/>
      <c r="BCV184" s="32"/>
      <c r="BCW184" s="13"/>
      <c r="BCX184" s="32"/>
      <c r="BCY184" s="32"/>
      <c r="BCZ184" s="32"/>
      <c r="BDA184" s="13"/>
      <c r="BDB184" s="32"/>
      <c r="BDC184" s="32"/>
      <c r="BDD184" s="32"/>
      <c r="BDE184" s="13"/>
      <c r="BDF184" s="32"/>
      <c r="BDG184" s="32"/>
      <c r="BDH184" s="32"/>
      <c r="BDI184" s="13"/>
      <c r="BDJ184" s="32"/>
      <c r="BDK184" s="32"/>
      <c r="BDL184" s="32"/>
      <c r="BDM184" s="13"/>
      <c r="BDN184" s="32"/>
      <c r="BDO184" s="32"/>
      <c r="BDP184" s="32"/>
      <c r="BDQ184" s="13"/>
      <c r="BDR184" s="32"/>
      <c r="BDS184" s="32"/>
      <c r="BDT184" s="32"/>
      <c r="BDU184" s="13"/>
      <c r="BDV184" s="32"/>
      <c r="BDW184" s="32"/>
      <c r="BDX184" s="32"/>
      <c r="BDY184" s="13"/>
      <c r="BDZ184" s="32"/>
      <c r="BEA184" s="32"/>
      <c r="BEB184" s="32"/>
      <c r="BEC184" s="13"/>
      <c r="BED184" s="32"/>
      <c r="BEE184" s="32"/>
      <c r="BEF184" s="32"/>
      <c r="BEG184" s="13"/>
      <c r="BEH184" s="32"/>
      <c r="BEI184" s="32"/>
      <c r="BEJ184" s="32"/>
      <c r="BEK184" s="13"/>
      <c r="BEL184" s="32"/>
      <c r="BEM184" s="32"/>
      <c r="BEN184" s="32"/>
      <c r="BEO184" s="13"/>
      <c r="BEP184" s="32"/>
      <c r="BEQ184" s="32"/>
      <c r="BER184" s="32"/>
      <c r="BES184" s="13"/>
      <c r="BET184" s="32"/>
      <c r="BEU184" s="32"/>
      <c r="BEV184" s="32"/>
      <c r="BEW184" s="13"/>
      <c r="BEX184" s="32"/>
      <c r="BEY184" s="32"/>
      <c r="BEZ184" s="32"/>
      <c r="BFA184" s="13"/>
      <c r="BFB184" s="32"/>
      <c r="BFC184" s="32"/>
      <c r="BFD184" s="32"/>
      <c r="BFE184" s="13"/>
      <c r="BFF184" s="32"/>
      <c r="BFG184" s="32"/>
      <c r="BFH184" s="32"/>
      <c r="BFI184" s="13"/>
      <c r="BFJ184" s="32"/>
      <c r="BFK184" s="32"/>
      <c r="BFL184" s="32"/>
      <c r="BFM184" s="13"/>
      <c r="BFN184" s="32"/>
      <c r="BFO184" s="32"/>
      <c r="BFP184" s="32"/>
      <c r="BFQ184" s="13"/>
      <c r="BFR184" s="32"/>
      <c r="BFS184" s="32"/>
      <c r="BFT184" s="32"/>
      <c r="BFU184" s="13"/>
      <c r="BFV184" s="32"/>
      <c r="BFW184" s="32"/>
      <c r="BFX184" s="32"/>
      <c r="BFY184" s="13"/>
      <c r="BFZ184" s="32"/>
      <c r="BGA184" s="32"/>
      <c r="BGB184" s="32"/>
      <c r="BGC184" s="13"/>
      <c r="BGD184" s="32"/>
      <c r="BGE184" s="32"/>
      <c r="BGF184" s="32"/>
      <c r="BGG184" s="13"/>
      <c r="BGH184" s="32"/>
      <c r="BGI184" s="32"/>
      <c r="BGJ184" s="32"/>
      <c r="BGK184" s="13"/>
      <c r="BGL184" s="32"/>
      <c r="BGM184" s="32"/>
      <c r="BGN184" s="32"/>
      <c r="BGO184" s="13"/>
      <c r="BGP184" s="32"/>
      <c r="BGQ184" s="32"/>
      <c r="BGR184" s="32"/>
      <c r="BGS184" s="13"/>
      <c r="BGT184" s="32"/>
      <c r="BGU184" s="32"/>
      <c r="BGV184" s="32"/>
      <c r="BGW184" s="13"/>
      <c r="BGX184" s="32"/>
      <c r="BGY184" s="32"/>
      <c r="BGZ184" s="32"/>
      <c r="BHA184" s="13"/>
      <c r="BHB184" s="32"/>
      <c r="BHC184" s="32"/>
      <c r="BHD184" s="32"/>
      <c r="BHE184" s="13"/>
      <c r="BHF184" s="32"/>
      <c r="BHG184" s="32"/>
      <c r="BHH184" s="32"/>
      <c r="BHI184" s="13"/>
      <c r="BHJ184" s="32"/>
      <c r="BHK184" s="32"/>
      <c r="BHL184" s="32"/>
      <c r="BHM184" s="13"/>
      <c r="BHN184" s="32"/>
      <c r="BHO184" s="32"/>
      <c r="BHP184" s="32"/>
      <c r="BHQ184" s="13"/>
      <c r="BHR184" s="32"/>
      <c r="BHS184" s="32"/>
      <c r="BHT184" s="32"/>
      <c r="BHU184" s="13"/>
      <c r="BHV184" s="32"/>
      <c r="BHW184" s="32"/>
      <c r="BHX184" s="32"/>
      <c r="BHY184" s="13"/>
      <c r="BHZ184" s="32"/>
      <c r="BIA184" s="32"/>
      <c r="BIB184" s="32"/>
      <c r="BIC184" s="13"/>
      <c r="BID184" s="32"/>
      <c r="BIE184" s="32"/>
      <c r="BIF184" s="32"/>
      <c r="BIG184" s="13"/>
      <c r="BIH184" s="32"/>
      <c r="BII184" s="32"/>
      <c r="BIJ184" s="32"/>
      <c r="BIK184" s="13"/>
      <c r="BIL184" s="32"/>
      <c r="BIM184" s="32"/>
      <c r="BIN184" s="32"/>
      <c r="BIO184" s="13"/>
      <c r="BIP184" s="32"/>
      <c r="BIQ184" s="32"/>
      <c r="BIR184" s="32"/>
      <c r="BIS184" s="13"/>
      <c r="BIT184" s="32"/>
      <c r="BIU184" s="32"/>
      <c r="BIV184" s="32"/>
      <c r="BIW184" s="13"/>
      <c r="BIX184" s="32"/>
      <c r="BIY184" s="32"/>
      <c r="BIZ184" s="32"/>
      <c r="BJA184" s="13"/>
      <c r="BJB184" s="32"/>
      <c r="BJC184" s="32"/>
      <c r="BJD184" s="32"/>
      <c r="BJE184" s="13"/>
      <c r="BJF184" s="32"/>
      <c r="BJG184" s="32"/>
      <c r="BJH184" s="32"/>
      <c r="BJI184" s="13"/>
      <c r="BJJ184" s="32"/>
      <c r="BJK184" s="32"/>
      <c r="BJL184" s="32"/>
      <c r="BJM184" s="13"/>
      <c r="BJN184" s="32"/>
      <c r="BJO184" s="32"/>
      <c r="BJP184" s="32"/>
      <c r="BJQ184" s="13"/>
      <c r="BJR184" s="32"/>
      <c r="BJS184" s="32"/>
      <c r="BJT184" s="32"/>
      <c r="BJU184" s="13"/>
      <c r="BJV184" s="32"/>
      <c r="BJW184" s="32"/>
      <c r="BJX184" s="32"/>
      <c r="BJY184" s="13"/>
      <c r="BJZ184" s="32"/>
      <c r="BKA184" s="32"/>
      <c r="BKB184" s="32"/>
      <c r="BKC184" s="13"/>
      <c r="BKD184" s="32"/>
      <c r="BKE184" s="32"/>
      <c r="BKF184" s="32"/>
      <c r="BKG184" s="13"/>
      <c r="BKH184" s="32"/>
      <c r="BKI184" s="32"/>
      <c r="BKJ184" s="32"/>
      <c r="BKK184" s="13"/>
      <c r="BKL184" s="32"/>
      <c r="BKM184" s="32"/>
      <c r="BKN184" s="32"/>
      <c r="BKO184" s="13"/>
      <c r="BKP184" s="32"/>
      <c r="BKQ184" s="32"/>
      <c r="BKR184" s="32"/>
      <c r="BKS184" s="13"/>
      <c r="BKT184" s="32"/>
      <c r="BKU184" s="32"/>
      <c r="BKV184" s="32"/>
      <c r="BKW184" s="13"/>
      <c r="BKX184" s="32"/>
      <c r="BKY184" s="32"/>
      <c r="BKZ184" s="32"/>
      <c r="BLA184" s="13"/>
      <c r="BLB184" s="32"/>
      <c r="BLC184" s="32"/>
      <c r="BLD184" s="32"/>
      <c r="BLE184" s="13"/>
      <c r="BLF184" s="32"/>
      <c r="BLG184" s="32"/>
      <c r="BLH184" s="32"/>
      <c r="BLI184" s="13"/>
      <c r="BLJ184" s="32"/>
      <c r="BLK184" s="32"/>
      <c r="BLL184" s="32"/>
      <c r="BLM184" s="13"/>
      <c r="BLN184" s="32"/>
      <c r="BLO184" s="32"/>
      <c r="BLP184" s="32"/>
      <c r="BLQ184" s="13"/>
      <c r="BLR184" s="32"/>
      <c r="BLS184" s="32"/>
      <c r="BLT184" s="32"/>
      <c r="BLU184" s="13"/>
      <c r="BLV184" s="32"/>
      <c r="BLW184" s="32"/>
      <c r="BLX184" s="32"/>
      <c r="BLY184" s="13"/>
      <c r="BLZ184" s="32"/>
      <c r="BMA184" s="32"/>
      <c r="BMB184" s="32"/>
      <c r="BMC184" s="13"/>
      <c r="BMD184" s="32"/>
      <c r="BME184" s="32"/>
      <c r="BMF184" s="32"/>
      <c r="BMG184" s="13"/>
      <c r="BMH184" s="32"/>
      <c r="BMI184" s="32"/>
      <c r="BMJ184" s="32"/>
      <c r="BMK184" s="13"/>
      <c r="BML184" s="32"/>
      <c r="BMM184" s="32"/>
      <c r="BMN184" s="32"/>
      <c r="BMO184" s="13"/>
      <c r="BMP184" s="32"/>
      <c r="BMQ184" s="32"/>
      <c r="BMR184" s="32"/>
      <c r="BMS184" s="13"/>
      <c r="BMT184" s="32"/>
      <c r="BMU184" s="32"/>
      <c r="BMV184" s="32"/>
      <c r="BMW184" s="13"/>
      <c r="BMX184" s="32"/>
      <c r="BMY184" s="32"/>
      <c r="BMZ184" s="32"/>
      <c r="BNA184" s="13"/>
      <c r="BNB184" s="32"/>
      <c r="BNC184" s="32"/>
      <c r="BND184" s="32"/>
      <c r="BNE184" s="13"/>
      <c r="BNF184" s="32"/>
      <c r="BNG184" s="32"/>
      <c r="BNH184" s="32"/>
      <c r="BNI184" s="13"/>
      <c r="BNJ184" s="32"/>
      <c r="BNK184" s="32"/>
      <c r="BNL184" s="32"/>
      <c r="BNM184" s="13"/>
      <c r="BNN184" s="32"/>
      <c r="BNO184" s="32"/>
      <c r="BNP184" s="32"/>
      <c r="BNQ184" s="13"/>
      <c r="BNR184" s="32"/>
      <c r="BNS184" s="32"/>
      <c r="BNT184" s="32"/>
      <c r="BNU184" s="13"/>
      <c r="BNV184" s="32"/>
      <c r="BNW184" s="32"/>
      <c r="BNX184" s="32"/>
      <c r="BNY184" s="13"/>
      <c r="BNZ184" s="32"/>
      <c r="BOA184" s="32"/>
      <c r="BOB184" s="32"/>
      <c r="BOC184" s="13"/>
      <c r="BOD184" s="32"/>
      <c r="BOE184" s="32"/>
      <c r="BOF184" s="32"/>
      <c r="BOG184" s="13"/>
      <c r="BOH184" s="32"/>
      <c r="BOI184" s="32"/>
      <c r="BOJ184" s="32"/>
      <c r="BOK184" s="13"/>
      <c r="BOL184" s="32"/>
      <c r="BOM184" s="32"/>
      <c r="BON184" s="32"/>
      <c r="BOO184" s="13"/>
      <c r="BOP184" s="32"/>
      <c r="BOQ184" s="32"/>
      <c r="BOR184" s="32"/>
      <c r="BOS184" s="13"/>
      <c r="BOT184" s="32"/>
      <c r="BOU184" s="32"/>
      <c r="BOV184" s="32"/>
      <c r="BOW184" s="13"/>
      <c r="BOX184" s="32"/>
      <c r="BOY184" s="32"/>
      <c r="BOZ184" s="32"/>
      <c r="BPA184" s="13"/>
      <c r="BPB184" s="32"/>
      <c r="BPC184" s="32"/>
      <c r="BPD184" s="32"/>
      <c r="BPE184" s="13"/>
      <c r="BPF184" s="32"/>
      <c r="BPG184" s="32"/>
      <c r="BPH184" s="32"/>
      <c r="BPI184" s="13"/>
      <c r="BPJ184" s="32"/>
      <c r="BPK184" s="32"/>
      <c r="BPL184" s="32"/>
      <c r="BPM184" s="13"/>
      <c r="BPN184" s="32"/>
      <c r="BPO184" s="32"/>
      <c r="BPP184" s="32"/>
      <c r="BPQ184" s="13"/>
      <c r="BPR184" s="32"/>
      <c r="BPS184" s="32"/>
      <c r="BPT184" s="32"/>
      <c r="BPU184" s="13"/>
      <c r="BPV184" s="32"/>
      <c r="BPW184" s="32"/>
      <c r="BPX184" s="32"/>
      <c r="BPY184" s="13"/>
      <c r="BPZ184" s="32"/>
      <c r="BQA184" s="32"/>
      <c r="BQB184" s="32"/>
      <c r="BQC184" s="13"/>
      <c r="BQD184" s="32"/>
      <c r="BQE184" s="32"/>
      <c r="BQF184" s="32"/>
      <c r="BQG184" s="13"/>
      <c r="BQH184" s="32"/>
      <c r="BQI184" s="32"/>
      <c r="BQJ184" s="32"/>
      <c r="BQK184" s="13"/>
      <c r="BQL184" s="32"/>
      <c r="BQM184" s="32"/>
      <c r="BQN184" s="32"/>
      <c r="BQO184" s="13"/>
      <c r="BQP184" s="32"/>
      <c r="BQQ184" s="32"/>
      <c r="BQR184" s="32"/>
      <c r="BQS184" s="13"/>
      <c r="BQT184" s="32"/>
      <c r="BQU184" s="32"/>
      <c r="BQV184" s="32"/>
      <c r="BQW184" s="13"/>
      <c r="BQX184" s="32"/>
      <c r="BQY184" s="32"/>
      <c r="BQZ184" s="32"/>
      <c r="BRA184" s="13"/>
      <c r="BRB184" s="32"/>
      <c r="BRC184" s="32"/>
      <c r="BRD184" s="32"/>
      <c r="BRE184" s="13"/>
      <c r="BRF184" s="32"/>
      <c r="BRG184" s="32"/>
      <c r="BRH184" s="32"/>
      <c r="BRI184" s="13"/>
      <c r="BRJ184" s="32"/>
      <c r="BRK184" s="32"/>
      <c r="BRL184" s="32"/>
      <c r="BRM184" s="13"/>
      <c r="BRN184" s="32"/>
      <c r="BRO184" s="32"/>
      <c r="BRP184" s="32"/>
      <c r="BRQ184" s="13"/>
      <c r="BRR184" s="32"/>
      <c r="BRS184" s="32"/>
      <c r="BRT184" s="32"/>
      <c r="BRU184" s="13"/>
      <c r="BRV184" s="32"/>
      <c r="BRW184" s="32"/>
      <c r="BRX184" s="32"/>
      <c r="BRY184" s="13"/>
      <c r="BRZ184" s="32"/>
      <c r="BSA184" s="32"/>
      <c r="BSB184" s="32"/>
      <c r="BSC184" s="13"/>
      <c r="BSD184" s="32"/>
      <c r="BSE184" s="32"/>
      <c r="BSF184" s="32"/>
      <c r="BSG184" s="13"/>
      <c r="BSH184" s="32"/>
      <c r="BSI184" s="32"/>
      <c r="BSJ184" s="32"/>
      <c r="BSK184" s="13"/>
      <c r="BSL184" s="32"/>
      <c r="BSM184" s="32"/>
      <c r="BSN184" s="32"/>
      <c r="BSO184" s="13"/>
      <c r="BSP184" s="32"/>
      <c r="BSQ184" s="32"/>
      <c r="BSR184" s="32"/>
      <c r="BSS184" s="13"/>
      <c r="BST184" s="32"/>
      <c r="BSU184" s="32"/>
      <c r="BSV184" s="32"/>
      <c r="BSW184" s="13"/>
      <c r="BSX184" s="32"/>
      <c r="BSY184" s="32"/>
      <c r="BSZ184" s="32"/>
      <c r="BTA184" s="13"/>
      <c r="BTB184" s="32"/>
      <c r="BTC184" s="32"/>
      <c r="BTD184" s="32"/>
      <c r="BTE184" s="13"/>
      <c r="BTF184" s="32"/>
      <c r="BTG184" s="32"/>
      <c r="BTH184" s="32"/>
      <c r="BTI184" s="13"/>
      <c r="BTJ184" s="32"/>
      <c r="BTK184" s="32"/>
      <c r="BTL184" s="32"/>
      <c r="BTM184" s="13"/>
      <c r="BTN184" s="32"/>
      <c r="BTO184" s="32"/>
      <c r="BTP184" s="32"/>
      <c r="BTQ184" s="13"/>
      <c r="BTR184" s="32"/>
      <c r="BTS184" s="32"/>
      <c r="BTT184" s="32"/>
      <c r="BTU184" s="13"/>
      <c r="BTV184" s="32"/>
      <c r="BTW184" s="32"/>
      <c r="BTX184" s="32"/>
      <c r="BTY184" s="13"/>
      <c r="BTZ184" s="32"/>
      <c r="BUA184" s="32"/>
      <c r="BUB184" s="32"/>
      <c r="BUC184" s="13"/>
      <c r="BUD184" s="32"/>
      <c r="BUE184" s="32"/>
      <c r="BUF184" s="32"/>
      <c r="BUG184" s="13"/>
      <c r="BUH184" s="32"/>
      <c r="BUI184" s="32"/>
      <c r="BUJ184" s="32"/>
      <c r="BUK184" s="13"/>
      <c r="BUL184" s="32"/>
      <c r="BUM184" s="32"/>
      <c r="BUN184" s="32"/>
      <c r="BUO184" s="13"/>
      <c r="BUP184" s="32"/>
      <c r="BUQ184" s="32"/>
      <c r="BUR184" s="32"/>
      <c r="BUS184" s="13"/>
      <c r="BUT184" s="32"/>
      <c r="BUU184" s="32"/>
      <c r="BUV184" s="32"/>
      <c r="BUW184" s="13"/>
      <c r="BUX184" s="32"/>
      <c r="BUY184" s="32"/>
      <c r="BUZ184" s="32"/>
      <c r="BVA184" s="13"/>
      <c r="BVB184" s="32"/>
      <c r="BVC184" s="32"/>
      <c r="BVD184" s="32"/>
      <c r="BVE184" s="13"/>
      <c r="BVF184" s="32"/>
      <c r="BVG184" s="32"/>
      <c r="BVH184" s="32"/>
      <c r="BVI184" s="13"/>
      <c r="BVJ184" s="32"/>
      <c r="BVK184" s="32"/>
      <c r="BVL184" s="32"/>
      <c r="BVM184" s="13"/>
      <c r="BVN184" s="32"/>
      <c r="BVO184" s="32"/>
      <c r="BVP184" s="32"/>
      <c r="BVQ184" s="13"/>
      <c r="BVR184" s="32"/>
      <c r="BVS184" s="32"/>
      <c r="BVT184" s="32"/>
      <c r="BVU184" s="13"/>
      <c r="BVV184" s="32"/>
      <c r="BVW184" s="32"/>
      <c r="BVX184" s="32"/>
      <c r="BVY184" s="13"/>
      <c r="BVZ184" s="32"/>
      <c r="BWA184" s="32"/>
      <c r="BWB184" s="32"/>
      <c r="BWC184" s="13"/>
      <c r="BWD184" s="32"/>
      <c r="BWE184" s="32"/>
      <c r="BWF184" s="32"/>
      <c r="BWG184" s="13"/>
      <c r="BWH184" s="32"/>
      <c r="BWI184" s="32"/>
      <c r="BWJ184" s="32"/>
      <c r="BWK184" s="13"/>
      <c r="BWL184" s="32"/>
      <c r="BWM184" s="32"/>
      <c r="BWN184" s="32"/>
      <c r="BWO184" s="13"/>
      <c r="BWP184" s="32"/>
      <c r="BWQ184" s="32"/>
      <c r="BWR184" s="32"/>
      <c r="BWS184" s="13"/>
      <c r="BWT184" s="32"/>
      <c r="BWU184" s="32"/>
      <c r="BWV184" s="32"/>
      <c r="BWW184" s="13"/>
      <c r="BWX184" s="32"/>
      <c r="BWY184" s="32"/>
      <c r="BWZ184" s="32"/>
      <c r="BXA184" s="13"/>
      <c r="BXB184" s="32"/>
      <c r="BXC184" s="32"/>
      <c r="BXD184" s="32"/>
      <c r="BXE184" s="13"/>
      <c r="BXF184" s="32"/>
      <c r="BXG184" s="32"/>
      <c r="BXH184" s="32"/>
      <c r="BXI184" s="13"/>
      <c r="BXJ184" s="32"/>
      <c r="BXK184" s="32"/>
      <c r="BXL184" s="32"/>
      <c r="BXM184" s="13"/>
      <c r="BXN184" s="32"/>
      <c r="BXO184" s="32"/>
      <c r="BXP184" s="32"/>
      <c r="BXQ184" s="13"/>
      <c r="BXR184" s="32"/>
      <c r="BXS184" s="32"/>
      <c r="BXT184" s="32"/>
      <c r="BXU184" s="13"/>
      <c r="BXV184" s="32"/>
      <c r="BXW184" s="32"/>
      <c r="BXX184" s="32"/>
      <c r="BXY184" s="13"/>
      <c r="BXZ184" s="32"/>
      <c r="BYA184" s="32"/>
      <c r="BYB184" s="32"/>
      <c r="BYC184" s="13"/>
      <c r="BYD184" s="32"/>
      <c r="BYE184" s="32"/>
      <c r="BYF184" s="32"/>
      <c r="BYG184" s="13"/>
      <c r="BYH184" s="32"/>
      <c r="BYI184" s="32"/>
      <c r="BYJ184" s="32"/>
      <c r="BYK184" s="13"/>
      <c r="BYL184" s="32"/>
      <c r="BYM184" s="32"/>
      <c r="BYN184" s="32"/>
      <c r="BYO184" s="13"/>
      <c r="BYP184" s="32"/>
      <c r="BYQ184" s="32"/>
      <c r="BYR184" s="32"/>
      <c r="BYS184" s="13"/>
      <c r="BYT184" s="32"/>
      <c r="BYU184" s="32"/>
      <c r="BYV184" s="32"/>
      <c r="BYW184" s="13"/>
      <c r="BYX184" s="32"/>
      <c r="BYY184" s="32"/>
      <c r="BYZ184" s="32"/>
      <c r="BZA184" s="13"/>
      <c r="BZB184" s="32"/>
      <c r="BZC184" s="32"/>
      <c r="BZD184" s="32"/>
      <c r="BZE184" s="13"/>
      <c r="BZF184" s="32"/>
      <c r="BZG184" s="32"/>
      <c r="BZH184" s="32"/>
      <c r="BZI184" s="13"/>
      <c r="BZJ184" s="32"/>
      <c r="BZK184" s="32"/>
      <c r="BZL184" s="32"/>
      <c r="BZM184" s="13"/>
      <c r="BZN184" s="32"/>
      <c r="BZO184" s="32"/>
      <c r="BZP184" s="32"/>
      <c r="BZQ184" s="13"/>
      <c r="BZR184" s="32"/>
      <c r="BZS184" s="32"/>
      <c r="BZT184" s="32"/>
      <c r="BZU184" s="13"/>
      <c r="BZV184" s="32"/>
      <c r="BZW184" s="32"/>
      <c r="BZX184" s="32"/>
      <c r="BZY184" s="13"/>
      <c r="BZZ184" s="32"/>
      <c r="CAA184" s="32"/>
      <c r="CAB184" s="32"/>
      <c r="CAC184" s="13"/>
      <c r="CAD184" s="32"/>
      <c r="CAE184" s="32"/>
      <c r="CAF184" s="32"/>
      <c r="CAG184" s="13"/>
      <c r="CAH184" s="32"/>
      <c r="CAI184" s="32"/>
      <c r="CAJ184" s="32"/>
      <c r="CAK184" s="13"/>
      <c r="CAL184" s="32"/>
      <c r="CAM184" s="32"/>
      <c r="CAN184" s="32"/>
      <c r="CAO184" s="13"/>
      <c r="CAP184" s="32"/>
      <c r="CAQ184" s="32"/>
      <c r="CAR184" s="32"/>
      <c r="CAS184" s="13"/>
      <c r="CAT184" s="32"/>
      <c r="CAU184" s="32"/>
      <c r="CAV184" s="32"/>
      <c r="CAW184" s="13"/>
      <c r="CAX184" s="32"/>
      <c r="CAY184" s="32"/>
      <c r="CAZ184" s="32"/>
      <c r="CBA184" s="13"/>
      <c r="CBB184" s="32"/>
      <c r="CBC184" s="32"/>
      <c r="CBD184" s="32"/>
      <c r="CBE184" s="13"/>
      <c r="CBF184" s="32"/>
      <c r="CBG184" s="32"/>
      <c r="CBH184" s="32"/>
      <c r="CBI184" s="13"/>
      <c r="CBJ184" s="32"/>
      <c r="CBK184" s="32"/>
      <c r="CBL184" s="32"/>
      <c r="CBM184" s="13"/>
      <c r="CBN184" s="32"/>
      <c r="CBO184" s="32"/>
      <c r="CBP184" s="32"/>
      <c r="CBQ184" s="13"/>
      <c r="CBR184" s="32"/>
      <c r="CBS184" s="32"/>
      <c r="CBT184" s="32"/>
      <c r="CBU184" s="13"/>
      <c r="CBV184" s="32"/>
      <c r="CBW184" s="32"/>
      <c r="CBX184" s="32"/>
      <c r="CBY184" s="13"/>
      <c r="CBZ184" s="32"/>
      <c r="CCA184" s="32"/>
      <c r="CCB184" s="32"/>
      <c r="CCC184" s="13"/>
      <c r="CCD184" s="32"/>
      <c r="CCE184" s="32"/>
      <c r="CCF184" s="32"/>
      <c r="CCG184" s="13"/>
      <c r="CCH184" s="32"/>
      <c r="CCI184" s="32"/>
      <c r="CCJ184" s="32"/>
      <c r="CCK184" s="13"/>
      <c r="CCL184" s="32"/>
      <c r="CCM184" s="32"/>
      <c r="CCN184" s="32"/>
      <c r="CCO184" s="13"/>
      <c r="CCP184" s="32"/>
      <c r="CCQ184" s="32"/>
      <c r="CCR184" s="32"/>
      <c r="CCS184" s="13"/>
      <c r="CCT184" s="32"/>
      <c r="CCU184" s="32"/>
      <c r="CCV184" s="32"/>
      <c r="CCW184" s="13"/>
      <c r="CCX184" s="32"/>
      <c r="CCY184" s="32"/>
      <c r="CCZ184" s="32"/>
      <c r="CDA184" s="13"/>
      <c r="CDB184" s="32"/>
      <c r="CDC184" s="32"/>
      <c r="CDD184" s="32"/>
      <c r="CDE184" s="13"/>
      <c r="CDF184" s="32"/>
      <c r="CDG184" s="32"/>
      <c r="CDH184" s="32"/>
      <c r="CDI184" s="13"/>
      <c r="CDJ184" s="32"/>
      <c r="CDK184" s="32"/>
      <c r="CDL184" s="32"/>
      <c r="CDM184" s="13"/>
      <c r="CDN184" s="32"/>
      <c r="CDO184" s="32"/>
      <c r="CDP184" s="32"/>
      <c r="CDQ184" s="13"/>
      <c r="CDR184" s="32"/>
      <c r="CDS184" s="32"/>
      <c r="CDT184" s="32"/>
      <c r="CDU184" s="13"/>
      <c r="CDV184" s="32"/>
      <c r="CDW184" s="32"/>
      <c r="CDX184" s="32"/>
      <c r="CDY184" s="13"/>
      <c r="CDZ184" s="32"/>
      <c r="CEA184" s="32"/>
      <c r="CEB184" s="32"/>
      <c r="CEC184" s="13"/>
      <c r="CED184" s="32"/>
      <c r="CEE184" s="32"/>
      <c r="CEF184" s="32"/>
      <c r="CEG184" s="13"/>
      <c r="CEH184" s="32"/>
      <c r="CEI184" s="32"/>
      <c r="CEJ184" s="32"/>
      <c r="CEK184" s="13"/>
      <c r="CEL184" s="32"/>
      <c r="CEM184" s="32"/>
      <c r="CEN184" s="32"/>
      <c r="CEO184" s="13"/>
      <c r="CEP184" s="32"/>
      <c r="CEQ184" s="32"/>
      <c r="CER184" s="32"/>
      <c r="CES184" s="13"/>
      <c r="CET184" s="32"/>
      <c r="CEU184" s="32"/>
      <c r="CEV184" s="32"/>
      <c r="CEW184" s="13"/>
      <c r="CEX184" s="32"/>
      <c r="CEY184" s="32"/>
      <c r="CEZ184" s="32"/>
      <c r="CFA184" s="13"/>
      <c r="CFB184" s="32"/>
      <c r="CFC184" s="32"/>
      <c r="CFD184" s="32"/>
      <c r="CFE184" s="13"/>
      <c r="CFF184" s="32"/>
      <c r="CFG184" s="32"/>
      <c r="CFH184" s="32"/>
      <c r="CFI184" s="13"/>
      <c r="CFJ184" s="32"/>
      <c r="CFK184" s="32"/>
      <c r="CFL184" s="32"/>
      <c r="CFM184" s="13"/>
      <c r="CFN184" s="32"/>
      <c r="CFO184" s="32"/>
      <c r="CFP184" s="32"/>
      <c r="CFQ184" s="13"/>
      <c r="CFR184" s="32"/>
      <c r="CFS184" s="32"/>
      <c r="CFT184" s="32"/>
      <c r="CFU184" s="13"/>
      <c r="CFV184" s="32"/>
      <c r="CFW184" s="32"/>
      <c r="CFX184" s="32"/>
      <c r="CFY184" s="13"/>
      <c r="CFZ184" s="32"/>
      <c r="CGA184" s="32"/>
      <c r="CGB184" s="32"/>
      <c r="CGC184" s="13"/>
      <c r="CGD184" s="32"/>
      <c r="CGE184" s="32"/>
      <c r="CGF184" s="32"/>
      <c r="CGG184" s="13"/>
      <c r="CGH184" s="32"/>
      <c r="CGI184" s="32"/>
      <c r="CGJ184" s="32"/>
      <c r="CGK184" s="13"/>
      <c r="CGL184" s="32"/>
      <c r="CGM184" s="32"/>
      <c r="CGN184" s="32"/>
      <c r="CGO184" s="13"/>
      <c r="CGP184" s="32"/>
      <c r="CGQ184" s="32"/>
      <c r="CGR184" s="32"/>
      <c r="CGS184" s="13"/>
      <c r="CGT184" s="32"/>
      <c r="CGU184" s="32"/>
      <c r="CGV184" s="32"/>
      <c r="CGW184" s="13"/>
      <c r="CGX184" s="32"/>
      <c r="CGY184" s="32"/>
      <c r="CGZ184" s="32"/>
      <c r="CHA184" s="13"/>
      <c r="CHB184" s="32"/>
      <c r="CHC184" s="32"/>
      <c r="CHD184" s="32"/>
      <c r="CHE184" s="13"/>
      <c r="CHF184" s="32"/>
      <c r="CHG184" s="32"/>
      <c r="CHH184" s="32"/>
      <c r="CHI184" s="13"/>
      <c r="CHJ184" s="32"/>
      <c r="CHK184" s="32"/>
      <c r="CHL184" s="32"/>
      <c r="CHM184" s="13"/>
      <c r="CHN184" s="32"/>
      <c r="CHO184" s="32"/>
      <c r="CHP184" s="32"/>
      <c r="CHQ184" s="13"/>
      <c r="CHR184" s="32"/>
      <c r="CHS184" s="32"/>
      <c r="CHT184" s="32"/>
      <c r="CHU184" s="13"/>
      <c r="CHV184" s="32"/>
      <c r="CHW184" s="32"/>
      <c r="CHX184" s="32"/>
      <c r="CHY184" s="13"/>
      <c r="CHZ184" s="32"/>
      <c r="CIA184" s="32"/>
      <c r="CIB184" s="32"/>
      <c r="CIC184" s="13"/>
      <c r="CID184" s="32"/>
      <c r="CIE184" s="32"/>
      <c r="CIF184" s="32"/>
      <c r="CIG184" s="13"/>
      <c r="CIH184" s="32"/>
      <c r="CII184" s="32"/>
      <c r="CIJ184" s="32"/>
      <c r="CIK184" s="13"/>
      <c r="CIL184" s="32"/>
      <c r="CIM184" s="32"/>
      <c r="CIN184" s="32"/>
      <c r="CIO184" s="13"/>
      <c r="CIP184" s="32"/>
      <c r="CIQ184" s="32"/>
      <c r="CIR184" s="32"/>
      <c r="CIS184" s="13"/>
      <c r="CIT184" s="32"/>
      <c r="CIU184" s="32"/>
      <c r="CIV184" s="32"/>
      <c r="CIW184" s="13"/>
      <c r="CIX184" s="32"/>
      <c r="CIY184" s="32"/>
      <c r="CIZ184" s="32"/>
      <c r="CJA184" s="13"/>
      <c r="CJB184" s="32"/>
      <c r="CJC184" s="32"/>
      <c r="CJD184" s="32"/>
      <c r="CJE184" s="13"/>
      <c r="CJF184" s="32"/>
      <c r="CJG184" s="32"/>
      <c r="CJH184" s="32"/>
      <c r="CJI184" s="13"/>
      <c r="CJJ184" s="32"/>
      <c r="CJK184" s="32"/>
      <c r="CJL184" s="32"/>
      <c r="CJM184" s="13"/>
      <c r="CJN184" s="32"/>
      <c r="CJO184" s="32"/>
      <c r="CJP184" s="32"/>
      <c r="CJQ184" s="13"/>
      <c r="CJR184" s="32"/>
      <c r="CJS184" s="32"/>
      <c r="CJT184" s="32"/>
      <c r="CJU184" s="13"/>
      <c r="CJV184" s="32"/>
      <c r="CJW184" s="32"/>
      <c r="CJX184" s="32"/>
      <c r="CJY184" s="13"/>
      <c r="CJZ184" s="32"/>
      <c r="CKA184" s="32"/>
      <c r="CKB184" s="32"/>
      <c r="CKC184" s="13"/>
      <c r="CKD184" s="32"/>
      <c r="CKE184" s="32"/>
      <c r="CKF184" s="32"/>
      <c r="CKG184" s="13"/>
      <c r="CKH184" s="32"/>
      <c r="CKI184" s="32"/>
      <c r="CKJ184" s="32"/>
      <c r="CKK184" s="13"/>
      <c r="CKL184" s="32"/>
      <c r="CKM184" s="32"/>
      <c r="CKN184" s="32"/>
      <c r="CKO184" s="13"/>
      <c r="CKP184" s="32"/>
      <c r="CKQ184" s="32"/>
      <c r="CKR184" s="32"/>
      <c r="CKS184" s="13"/>
      <c r="CKT184" s="32"/>
      <c r="CKU184" s="32"/>
      <c r="CKV184" s="32"/>
      <c r="CKW184" s="13"/>
      <c r="CKX184" s="32"/>
      <c r="CKY184" s="32"/>
      <c r="CKZ184" s="32"/>
      <c r="CLA184" s="13"/>
      <c r="CLB184" s="32"/>
      <c r="CLC184" s="32"/>
      <c r="CLD184" s="32"/>
      <c r="CLE184" s="13"/>
      <c r="CLF184" s="32"/>
      <c r="CLG184" s="32"/>
      <c r="CLH184" s="32"/>
      <c r="CLI184" s="13"/>
      <c r="CLJ184" s="32"/>
      <c r="CLK184" s="32"/>
      <c r="CLL184" s="32"/>
      <c r="CLM184" s="13"/>
      <c r="CLN184" s="32"/>
      <c r="CLO184" s="32"/>
      <c r="CLP184" s="32"/>
      <c r="CLQ184" s="13"/>
      <c r="CLR184" s="32"/>
      <c r="CLS184" s="32"/>
      <c r="CLT184" s="32"/>
      <c r="CLU184" s="13"/>
      <c r="CLV184" s="32"/>
      <c r="CLW184" s="32"/>
      <c r="CLX184" s="32"/>
      <c r="CLY184" s="13"/>
      <c r="CLZ184" s="32"/>
      <c r="CMA184" s="32"/>
      <c r="CMB184" s="32"/>
      <c r="CMC184" s="13"/>
      <c r="CMD184" s="32"/>
      <c r="CME184" s="32"/>
      <c r="CMF184" s="32"/>
      <c r="CMG184" s="13"/>
      <c r="CMH184" s="32"/>
      <c r="CMI184" s="32"/>
      <c r="CMJ184" s="32"/>
      <c r="CMK184" s="13"/>
      <c r="CML184" s="32"/>
      <c r="CMM184" s="32"/>
      <c r="CMN184" s="32"/>
      <c r="CMO184" s="13"/>
      <c r="CMP184" s="32"/>
      <c r="CMQ184" s="32"/>
      <c r="CMR184" s="32"/>
      <c r="CMS184" s="13"/>
      <c r="CMT184" s="32"/>
      <c r="CMU184" s="32"/>
      <c r="CMV184" s="32"/>
      <c r="CMW184" s="13"/>
      <c r="CMX184" s="32"/>
      <c r="CMY184" s="32"/>
      <c r="CMZ184" s="32"/>
      <c r="CNA184" s="13"/>
      <c r="CNB184" s="32"/>
      <c r="CNC184" s="32"/>
      <c r="CND184" s="32"/>
      <c r="CNE184" s="13"/>
      <c r="CNF184" s="32"/>
      <c r="CNG184" s="32"/>
      <c r="CNH184" s="32"/>
      <c r="CNI184" s="13"/>
      <c r="CNJ184" s="32"/>
      <c r="CNK184" s="32"/>
      <c r="CNL184" s="32"/>
      <c r="CNM184" s="13"/>
      <c r="CNN184" s="32"/>
      <c r="CNO184" s="32"/>
      <c r="CNP184" s="32"/>
      <c r="CNQ184" s="13"/>
      <c r="CNR184" s="32"/>
      <c r="CNS184" s="32"/>
      <c r="CNT184" s="32"/>
      <c r="CNU184" s="13"/>
      <c r="CNV184" s="32"/>
      <c r="CNW184" s="32"/>
      <c r="CNX184" s="32"/>
      <c r="CNY184" s="13"/>
      <c r="CNZ184" s="32"/>
      <c r="COA184" s="32"/>
      <c r="COB184" s="32"/>
      <c r="COC184" s="13"/>
      <c r="COD184" s="32"/>
      <c r="COE184" s="32"/>
      <c r="COF184" s="32"/>
      <c r="COG184" s="13"/>
      <c r="COH184" s="32"/>
      <c r="COI184" s="32"/>
      <c r="COJ184" s="32"/>
      <c r="COK184" s="13"/>
      <c r="COL184" s="32"/>
      <c r="COM184" s="32"/>
      <c r="CON184" s="32"/>
      <c r="COO184" s="13"/>
      <c r="COP184" s="32"/>
      <c r="COQ184" s="32"/>
      <c r="COR184" s="32"/>
      <c r="COS184" s="13"/>
      <c r="COT184" s="32"/>
      <c r="COU184" s="32"/>
      <c r="COV184" s="32"/>
      <c r="COW184" s="13"/>
      <c r="COX184" s="32"/>
      <c r="COY184" s="32"/>
      <c r="COZ184" s="32"/>
      <c r="CPA184" s="13"/>
      <c r="CPB184" s="32"/>
      <c r="CPC184" s="32"/>
      <c r="CPD184" s="32"/>
      <c r="CPE184" s="13"/>
      <c r="CPF184" s="32"/>
      <c r="CPG184" s="32"/>
      <c r="CPH184" s="32"/>
      <c r="CPI184" s="13"/>
      <c r="CPJ184" s="32"/>
      <c r="CPK184" s="32"/>
      <c r="CPL184" s="32"/>
      <c r="CPM184" s="13"/>
      <c r="CPN184" s="32"/>
      <c r="CPO184" s="32"/>
      <c r="CPP184" s="32"/>
      <c r="CPQ184" s="13"/>
      <c r="CPR184" s="32"/>
      <c r="CPS184" s="32"/>
      <c r="CPT184" s="32"/>
      <c r="CPU184" s="13"/>
      <c r="CPV184" s="32"/>
      <c r="CPW184" s="32"/>
      <c r="CPX184" s="32"/>
      <c r="CPY184" s="13"/>
      <c r="CPZ184" s="32"/>
      <c r="CQA184" s="32"/>
      <c r="CQB184" s="32"/>
      <c r="CQC184" s="13"/>
      <c r="CQD184" s="32"/>
      <c r="CQE184" s="32"/>
      <c r="CQF184" s="32"/>
      <c r="CQG184" s="13"/>
      <c r="CQH184" s="32"/>
      <c r="CQI184" s="32"/>
      <c r="CQJ184" s="32"/>
      <c r="CQK184" s="13"/>
      <c r="CQL184" s="32"/>
      <c r="CQM184" s="32"/>
      <c r="CQN184" s="32"/>
      <c r="CQO184" s="13"/>
      <c r="CQP184" s="32"/>
      <c r="CQQ184" s="32"/>
      <c r="CQR184" s="32"/>
      <c r="CQS184" s="13"/>
      <c r="CQT184" s="32"/>
      <c r="CQU184" s="32"/>
      <c r="CQV184" s="32"/>
      <c r="CQW184" s="13"/>
      <c r="CQX184" s="32"/>
      <c r="CQY184" s="32"/>
      <c r="CQZ184" s="32"/>
      <c r="CRA184" s="13"/>
      <c r="CRB184" s="32"/>
      <c r="CRC184" s="32"/>
      <c r="CRD184" s="32"/>
      <c r="CRE184" s="13"/>
      <c r="CRF184" s="32"/>
      <c r="CRG184" s="32"/>
      <c r="CRH184" s="32"/>
      <c r="CRI184" s="13"/>
      <c r="CRJ184" s="32"/>
      <c r="CRK184" s="32"/>
      <c r="CRL184" s="32"/>
      <c r="CRM184" s="13"/>
      <c r="CRN184" s="32"/>
      <c r="CRO184" s="32"/>
      <c r="CRP184" s="32"/>
      <c r="CRQ184" s="13"/>
      <c r="CRR184" s="32"/>
      <c r="CRS184" s="32"/>
      <c r="CRT184" s="32"/>
      <c r="CRU184" s="13"/>
      <c r="CRV184" s="32"/>
      <c r="CRW184" s="32"/>
      <c r="CRX184" s="32"/>
      <c r="CRY184" s="13"/>
      <c r="CRZ184" s="32"/>
      <c r="CSA184" s="32"/>
      <c r="CSB184" s="32"/>
      <c r="CSC184" s="13"/>
      <c r="CSD184" s="32"/>
      <c r="CSE184" s="32"/>
      <c r="CSF184" s="32"/>
      <c r="CSG184" s="13"/>
      <c r="CSH184" s="32"/>
      <c r="CSI184" s="32"/>
      <c r="CSJ184" s="32"/>
      <c r="CSK184" s="13"/>
      <c r="CSL184" s="32"/>
      <c r="CSM184" s="32"/>
      <c r="CSN184" s="32"/>
      <c r="CSO184" s="13"/>
      <c r="CSP184" s="32"/>
      <c r="CSQ184" s="32"/>
      <c r="CSR184" s="32"/>
      <c r="CSS184" s="13"/>
      <c r="CST184" s="32"/>
      <c r="CSU184" s="32"/>
      <c r="CSV184" s="32"/>
      <c r="CSW184" s="13"/>
      <c r="CSX184" s="32"/>
      <c r="CSY184" s="32"/>
      <c r="CSZ184" s="32"/>
      <c r="CTA184" s="13"/>
      <c r="CTB184" s="32"/>
      <c r="CTC184" s="32"/>
      <c r="CTD184" s="32"/>
      <c r="CTE184" s="13"/>
      <c r="CTF184" s="32"/>
      <c r="CTG184" s="32"/>
      <c r="CTH184" s="32"/>
      <c r="CTI184" s="13"/>
      <c r="CTJ184" s="32"/>
      <c r="CTK184" s="32"/>
      <c r="CTL184" s="32"/>
      <c r="CTM184" s="13"/>
      <c r="CTN184" s="32"/>
      <c r="CTO184" s="32"/>
      <c r="CTP184" s="32"/>
      <c r="CTQ184" s="13"/>
      <c r="CTR184" s="32"/>
      <c r="CTS184" s="32"/>
      <c r="CTT184" s="32"/>
      <c r="CTU184" s="13"/>
      <c r="CTV184" s="32"/>
      <c r="CTW184" s="32"/>
      <c r="CTX184" s="32"/>
      <c r="CTY184" s="13"/>
      <c r="CTZ184" s="32"/>
      <c r="CUA184" s="32"/>
      <c r="CUB184" s="32"/>
      <c r="CUC184" s="13"/>
      <c r="CUD184" s="32"/>
      <c r="CUE184" s="32"/>
      <c r="CUF184" s="32"/>
      <c r="CUG184" s="13"/>
      <c r="CUH184" s="32"/>
      <c r="CUI184" s="32"/>
      <c r="CUJ184" s="32"/>
      <c r="CUK184" s="13"/>
      <c r="CUL184" s="32"/>
      <c r="CUM184" s="32"/>
      <c r="CUN184" s="32"/>
      <c r="CUO184" s="13"/>
      <c r="CUP184" s="32"/>
      <c r="CUQ184" s="32"/>
      <c r="CUR184" s="32"/>
      <c r="CUS184" s="13"/>
      <c r="CUT184" s="32"/>
      <c r="CUU184" s="32"/>
      <c r="CUV184" s="32"/>
      <c r="CUW184" s="13"/>
      <c r="CUX184" s="32"/>
      <c r="CUY184" s="32"/>
      <c r="CUZ184" s="32"/>
      <c r="CVA184" s="13"/>
      <c r="CVB184" s="32"/>
      <c r="CVC184" s="32"/>
      <c r="CVD184" s="32"/>
      <c r="CVE184" s="13"/>
      <c r="CVF184" s="32"/>
      <c r="CVG184" s="32"/>
      <c r="CVH184" s="32"/>
      <c r="CVI184" s="13"/>
      <c r="CVJ184" s="32"/>
      <c r="CVK184" s="32"/>
      <c r="CVL184" s="32"/>
      <c r="CVM184" s="13"/>
      <c r="CVN184" s="32"/>
      <c r="CVO184" s="32"/>
      <c r="CVP184" s="32"/>
      <c r="CVQ184" s="13"/>
      <c r="CVR184" s="32"/>
      <c r="CVS184" s="32"/>
      <c r="CVT184" s="32"/>
      <c r="CVU184" s="13"/>
      <c r="CVV184" s="32"/>
      <c r="CVW184" s="32"/>
      <c r="CVX184" s="32"/>
      <c r="CVY184" s="13"/>
      <c r="CVZ184" s="32"/>
      <c r="CWA184" s="32"/>
      <c r="CWB184" s="32"/>
      <c r="CWC184" s="13"/>
      <c r="CWD184" s="32"/>
      <c r="CWE184" s="32"/>
      <c r="CWF184" s="32"/>
      <c r="CWG184" s="13"/>
      <c r="CWH184" s="32"/>
      <c r="CWI184" s="32"/>
      <c r="CWJ184" s="32"/>
      <c r="CWK184" s="13"/>
      <c r="CWL184" s="32"/>
      <c r="CWM184" s="32"/>
      <c r="CWN184" s="32"/>
      <c r="CWO184" s="13"/>
      <c r="CWP184" s="32"/>
      <c r="CWQ184" s="32"/>
      <c r="CWR184" s="32"/>
      <c r="CWS184" s="13"/>
      <c r="CWT184" s="32"/>
      <c r="CWU184" s="32"/>
      <c r="CWV184" s="32"/>
      <c r="CWW184" s="13"/>
      <c r="CWX184" s="32"/>
      <c r="CWY184" s="32"/>
      <c r="CWZ184" s="32"/>
      <c r="CXA184" s="13"/>
      <c r="CXB184" s="32"/>
      <c r="CXC184" s="32"/>
      <c r="CXD184" s="32"/>
      <c r="CXE184" s="13"/>
      <c r="CXF184" s="32"/>
      <c r="CXG184" s="32"/>
      <c r="CXH184" s="32"/>
      <c r="CXI184" s="13"/>
      <c r="CXJ184" s="32"/>
      <c r="CXK184" s="32"/>
      <c r="CXL184" s="32"/>
      <c r="CXM184" s="13"/>
      <c r="CXN184" s="32"/>
      <c r="CXO184" s="32"/>
      <c r="CXP184" s="32"/>
      <c r="CXQ184" s="13"/>
      <c r="CXR184" s="32"/>
      <c r="CXS184" s="32"/>
      <c r="CXT184" s="32"/>
      <c r="CXU184" s="13"/>
      <c r="CXV184" s="32"/>
      <c r="CXW184" s="32"/>
      <c r="CXX184" s="32"/>
      <c r="CXY184" s="13"/>
      <c r="CXZ184" s="32"/>
      <c r="CYA184" s="32"/>
      <c r="CYB184" s="32"/>
      <c r="CYC184" s="13"/>
      <c r="CYD184" s="32"/>
      <c r="CYE184" s="32"/>
      <c r="CYF184" s="32"/>
      <c r="CYG184" s="13"/>
      <c r="CYH184" s="32"/>
      <c r="CYI184" s="32"/>
      <c r="CYJ184" s="32"/>
      <c r="CYK184" s="13"/>
      <c r="CYL184" s="32"/>
      <c r="CYM184" s="32"/>
      <c r="CYN184" s="32"/>
      <c r="CYO184" s="13"/>
      <c r="CYP184" s="32"/>
      <c r="CYQ184" s="32"/>
      <c r="CYR184" s="32"/>
      <c r="CYS184" s="13"/>
      <c r="CYT184" s="32"/>
      <c r="CYU184" s="32"/>
      <c r="CYV184" s="32"/>
      <c r="CYW184" s="13"/>
      <c r="CYX184" s="32"/>
      <c r="CYY184" s="32"/>
      <c r="CYZ184" s="32"/>
      <c r="CZA184" s="13"/>
      <c r="CZB184" s="32"/>
      <c r="CZC184" s="32"/>
      <c r="CZD184" s="32"/>
      <c r="CZE184" s="13"/>
      <c r="CZF184" s="32"/>
      <c r="CZG184" s="32"/>
      <c r="CZH184" s="32"/>
      <c r="CZI184" s="13"/>
      <c r="CZJ184" s="32"/>
      <c r="CZK184" s="32"/>
      <c r="CZL184" s="32"/>
      <c r="CZM184" s="13"/>
      <c r="CZN184" s="32"/>
      <c r="CZO184" s="32"/>
      <c r="CZP184" s="32"/>
      <c r="CZQ184" s="13"/>
      <c r="CZR184" s="32"/>
      <c r="CZS184" s="32"/>
      <c r="CZT184" s="32"/>
      <c r="CZU184" s="13"/>
      <c r="CZV184" s="32"/>
      <c r="CZW184" s="32"/>
      <c r="CZX184" s="32"/>
      <c r="CZY184" s="13"/>
      <c r="CZZ184" s="32"/>
      <c r="DAA184" s="32"/>
      <c r="DAB184" s="32"/>
      <c r="DAC184" s="13"/>
      <c r="DAD184" s="32"/>
      <c r="DAE184" s="32"/>
      <c r="DAF184" s="32"/>
      <c r="DAG184" s="13"/>
      <c r="DAH184" s="32"/>
      <c r="DAI184" s="32"/>
      <c r="DAJ184" s="32"/>
      <c r="DAK184" s="13"/>
      <c r="DAL184" s="32"/>
      <c r="DAM184" s="32"/>
      <c r="DAN184" s="32"/>
      <c r="DAO184" s="13"/>
      <c r="DAP184" s="32"/>
      <c r="DAQ184" s="32"/>
      <c r="DAR184" s="32"/>
      <c r="DAS184" s="13"/>
      <c r="DAT184" s="32"/>
      <c r="DAU184" s="32"/>
      <c r="DAV184" s="32"/>
      <c r="DAW184" s="13"/>
      <c r="DAX184" s="32"/>
      <c r="DAY184" s="32"/>
      <c r="DAZ184" s="32"/>
      <c r="DBA184" s="13"/>
      <c r="DBB184" s="32"/>
      <c r="DBC184" s="32"/>
      <c r="DBD184" s="32"/>
      <c r="DBE184" s="13"/>
      <c r="DBF184" s="32"/>
      <c r="DBG184" s="32"/>
      <c r="DBH184" s="32"/>
      <c r="DBI184" s="13"/>
      <c r="DBJ184" s="32"/>
      <c r="DBK184" s="32"/>
      <c r="DBL184" s="32"/>
      <c r="DBM184" s="13"/>
      <c r="DBN184" s="32"/>
      <c r="DBO184" s="32"/>
      <c r="DBP184" s="32"/>
      <c r="DBQ184" s="13"/>
      <c r="DBR184" s="32"/>
      <c r="DBS184" s="32"/>
      <c r="DBT184" s="32"/>
      <c r="DBU184" s="13"/>
      <c r="DBV184" s="32"/>
      <c r="DBW184" s="32"/>
      <c r="DBX184" s="32"/>
      <c r="DBY184" s="13"/>
      <c r="DBZ184" s="32"/>
      <c r="DCA184" s="32"/>
      <c r="DCB184" s="32"/>
      <c r="DCC184" s="13"/>
      <c r="DCD184" s="32"/>
      <c r="DCE184" s="32"/>
      <c r="DCF184" s="32"/>
      <c r="DCG184" s="13"/>
      <c r="DCH184" s="32"/>
      <c r="DCI184" s="32"/>
      <c r="DCJ184" s="32"/>
      <c r="DCK184" s="13"/>
      <c r="DCL184" s="32"/>
      <c r="DCM184" s="32"/>
      <c r="DCN184" s="32"/>
      <c r="DCO184" s="13"/>
      <c r="DCP184" s="32"/>
      <c r="DCQ184" s="32"/>
      <c r="DCR184" s="32"/>
      <c r="DCS184" s="13"/>
      <c r="DCT184" s="32"/>
      <c r="DCU184" s="32"/>
      <c r="DCV184" s="32"/>
      <c r="DCW184" s="13"/>
      <c r="DCX184" s="32"/>
      <c r="DCY184" s="32"/>
      <c r="DCZ184" s="32"/>
      <c r="DDA184" s="13"/>
      <c r="DDB184" s="32"/>
      <c r="DDC184" s="32"/>
      <c r="DDD184" s="32"/>
      <c r="DDE184" s="13"/>
      <c r="DDF184" s="32"/>
      <c r="DDG184" s="32"/>
      <c r="DDH184" s="32"/>
      <c r="DDI184" s="13"/>
      <c r="DDJ184" s="32"/>
      <c r="DDK184" s="32"/>
      <c r="DDL184" s="32"/>
      <c r="DDM184" s="13"/>
      <c r="DDN184" s="32"/>
      <c r="DDO184" s="32"/>
      <c r="DDP184" s="32"/>
      <c r="DDQ184" s="13"/>
      <c r="DDR184" s="32"/>
      <c r="DDS184" s="32"/>
      <c r="DDT184" s="32"/>
      <c r="DDU184" s="13"/>
      <c r="DDV184" s="32"/>
      <c r="DDW184" s="32"/>
      <c r="DDX184" s="32"/>
      <c r="DDY184" s="13"/>
      <c r="DDZ184" s="32"/>
      <c r="DEA184" s="32"/>
      <c r="DEB184" s="32"/>
      <c r="DEC184" s="13"/>
      <c r="DED184" s="32"/>
      <c r="DEE184" s="32"/>
      <c r="DEF184" s="32"/>
      <c r="DEG184" s="13"/>
      <c r="DEH184" s="32"/>
      <c r="DEI184" s="32"/>
      <c r="DEJ184" s="32"/>
      <c r="DEK184" s="13"/>
      <c r="DEL184" s="32"/>
      <c r="DEM184" s="32"/>
      <c r="DEN184" s="32"/>
      <c r="DEO184" s="13"/>
      <c r="DEP184" s="32"/>
      <c r="DEQ184" s="32"/>
      <c r="DER184" s="32"/>
      <c r="DES184" s="13"/>
      <c r="DET184" s="32"/>
      <c r="DEU184" s="32"/>
      <c r="DEV184" s="32"/>
      <c r="DEW184" s="13"/>
      <c r="DEX184" s="32"/>
      <c r="DEY184" s="32"/>
      <c r="DEZ184" s="32"/>
      <c r="DFA184" s="13"/>
      <c r="DFB184" s="32"/>
      <c r="DFC184" s="32"/>
      <c r="DFD184" s="32"/>
      <c r="DFE184" s="13"/>
      <c r="DFF184" s="32"/>
      <c r="DFG184" s="32"/>
      <c r="DFH184" s="32"/>
      <c r="DFI184" s="13"/>
      <c r="DFJ184" s="32"/>
      <c r="DFK184" s="32"/>
      <c r="DFL184" s="32"/>
      <c r="DFM184" s="13"/>
      <c r="DFN184" s="32"/>
      <c r="DFO184" s="32"/>
      <c r="DFP184" s="32"/>
      <c r="DFQ184" s="13"/>
      <c r="DFR184" s="32"/>
      <c r="DFS184" s="32"/>
      <c r="DFT184" s="32"/>
      <c r="DFU184" s="13"/>
      <c r="DFV184" s="32"/>
      <c r="DFW184" s="32"/>
      <c r="DFX184" s="32"/>
      <c r="DFY184" s="13"/>
      <c r="DFZ184" s="32"/>
      <c r="DGA184" s="32"/>
      <c r="DGB184" s="32"/>
      <c r="DGC184" s="13"/>
      <c r="DGD184" s="32"/>
      <c r="DGE184" s="32"/>
      <c r="DGF184" s="32"/>
      <c r="DGG184" s="13"/>
      <c r="DGH184" s="32"/>
      <c r="DGI184" s="32"/>
      <c r="DGJ184" s="32"/>
      <c r="DGK184" s="13"/>
      <c r="DGL184" s="32"/>
      <c r="DGM184" s="32"/>
      <c r="DGN184" s="32"/>
      <c r="DGO184" s="13"/>
      <c r="DGP184" s="32"/>
      <c r="DGQ184" s="32"/>
      <c r="DGR184" s="32"/>
      <c r="DGS184" s="13"/>
      <c r="DGT184" s="32"/>
      <c r="DGU184" s="32"/>
      <c r="DGV184" s="32"/>
      <c r="DGW184" s="13"/>
      <c r="DGX184" s="32"/>
      <c r="DGY184" s="32"/>
      <c r="DGZ184" s="32"/>
      <c r="DHA184" s="13"/>
      <c r="DHB184" s="32"/>
      <c r="DHC184" s="32"/>
      <c r="DHD184" s="32"/>
      <c r="DHE184" s="13"/>
      <c r="DHF184" s="32"/>
      <c r="DHG184" s="32"/>
      <c r="DHH184" s="32"/>
      <c r="DHI184" s="13"/>
      <c r="DHJ184" s="32"/>
      <c r="DHK184" s="32"/>
      <c r="DHL184" s="32"/>
      <c r="DHM184" s="13"/>
      <c r="DHN184" s="32"/>
      <c r="DHO184" s="32"/>
      <c r="DHP184" s="32"/>
      <c r="DHQ184" s="13"/>
      <c r="DHR184" s="32"/>
      <c r="DHS184" s="32"/>
      <c r="DHT184" s="32"/>
      <c r="DHU184" s="13"/>
      <c r="DHV184" s="32"/>
      <c r="DHW184" s="32"/>
      <c r="DHX184" s="32"/>
      <c r="DHY184" s="13"/>
      <c r="DHZ184" s="32"/>
      <c r="DIA184" s="32"/>
      <c r="DIB184" s="32"/>
      <c r="DIC184" s="13"/>
      <c r="DID184" s="32"/>
      <c r="DIE184" s="32"/>
      <c r="DIF184" s="32"/>
      <c r="DIG184" s="13"/>
      <c r="DIH184" s="32"/>
      <c r="DII184" s="32"/>
      <c r="DIJ184" s="32"/>
      <c r="DIK184" s="13"/>
      <c r="DIL184" s="32"/>
      <c r="DIM184" s="32"/>
      <c r="DIN184" s="32"/>
      <c r="DIO184" s="13"/>
      <c r="DIP184" s="32"/>
      <c r="DIQ184" s="32"/>
      <c r="DIR184" s="32"/>
      <c r="DIS184" s="13"/>
      <c r="DIT184" s="32"/>
      <c r="DIU184" s="32"/>
      <c r="DIV184" s="32"/>
      <c r="DIW184" s="13"/>
      <c r="DIX184" s="32"/>
      <c r="DIY184" s="32"/>
      <c r="DIZ184" s="32"/>
      <c r="DJA184" s="13"/>
      <c r="DJB184" s="32"/>
      <c r="DJC184" s="32"/>
      <c r="DJD184" s="32"/>
      <c r="DJE184" s="13"/>
      <c r="DJF184" s="32"/>
      <c r="DJG184" s="32"/>
      <c r="DJH184" s="32"/>
      <c r="DJI184" s="13"/>
      <c r="DJJ184" s="32"/>
      <c r="DJK184" s="32"/>
      <c r="DJL184" s="32"/>
      <c r="DJM184" s="13"/>
      <c r="DJN184" s="32"/>
      <c r="DJO184" s="32"/>
      <c r="DJP184" s="32"/>
      <c r="DJQ184" s="13"/>
      <c r="DJR184" s="32"/>
      <c r="DJS184" s="32"/>
      <c r="DJT184" s="32"/>
      <c r="DJU184" s="13"/>
      <c r="DJV184" s="32"/>
      <c r="DJW184" s="32"/>
      <c r="DJX184" s="32"/>
      <c r="DJY184" s="13"/>
      <c r="DJZ184" s="32"/>
      <c r="DKA184" s="32"/>
      <c r="DKB184" s="32"/>
      <c r="DKC184" s="13"/>
      <c r="DKD184" s="32"/>
      <c r="DKE184" s="32"/>
      <c r="DKF184" s="32"/>
      <c r="DKG184" s="13"/>
      <c r="DKH184" s="32"/>
      <c r="DKI184" s="32"/>
      <c r="DKJ184" s="32"/>
      <c r="DKK184" s="13"/>
      <c r="DKL184" s="32"/>
      <c r="DKM184" s="32"/>
      <c r="DKN184" s="32"/>
      <c r="DKO184" s="13"/>
      <c r="DKP184" s="32"/>
      <c r="DKQ184" s="32"/>
      <c r="DKR184" s="32"/>
      <c r="DKS184" s="13"/>
      <c r="DKT184" s="32"/>
      <c r="DKU184" s="32"/>
      <c r="DKV184" s="32"/>
      <c r="DKW184" s="13"/>
      <c r="DKX184" s="32"/>
      <c r="DKY184" s="32"/>
      <c r="DKZ184" s="32"/>
      <c r="DLA184" s="13"/>
      <c r="DLB184" s="32"/>
      <c r="DLC184" s="32"/>
      <c r="DLD184" s="32"/>
      <c r="DLE184" s="13"/>
      <c r="DLF184" s="32"/>
      <c r="DLG184" s="32"/>
      <c r="DLH184" s="32"/>
      <c r="DLI184" s="13"/>
      <c r="DLJ184" s="32"/>
      <c r="DLK184" s="32"/>
      <c r="DLL184" s="32"/>
      <c r="DLM184" s="13"/>
      <c r="DLN184" s="32"/>
      <c r="DLO184" s="32"/>
      <c r="DLP184" s="32"/>
      <c r="DLQ184" s="13"/>
      <c r="DLR184" s="32"/>
      <c r="DLS184" s="32"/>
      <c r="DLT184" s="32"/>
      <c r="DLU184" s="13"/>
      <c r="DLV184" s="32"/>
      <c r="DLW184" s="32"/>
      <c r="DLX184" s="32"/>
      <c r="DLY184" s="13"/>
      <c r="DLZ184" s="32"/>
      <c r="DMA184" s="32"/>
      <c r="DMB184" s="32"/>
      <c r="DMC184" s="13"/>
      <c r="DMD184" s="32"/>
      <c r="DME184" s="32"/>
      <c r="DMF184" s="32"/>
      <c r="DMG184" s="13"/>
      <c r="DMH184" s="32"/>
      <c r="DMI184" s="32"/>
      <c r="DMJ184" s="32"/>
      <c r="DMK184" s="13"/>
      <c r="DML184" s="32"/>
      <c r="DMM184" s="32"/>
      <c r="DMN184" s="32"/>
      <c r="DMO184" s="13"/>
      <c r="DMP184" s="32"/>
      <c r="DMQ184" s="32"/>
      <c r="DMR184" s="32"/>
      <c r="DMS184" s="13"/>
      <c r="DMT184" s="32"/>
      <c r="DMU184" s="32"/>
      <c r="DMV184" s="32"/>
      <c r="DMW184" s="13"/>
      <c r="DMX184" s="32"/>
      <c r="DMY184" s="32"/>
      <c r="DMZ184" s="32"/>
      <c r="DNA184" s="13"/>
      <c r="DNB184" s="32"/>
      <c r="DNC184" s="32"/>
      <c r="DND184" s="32"/>
      <c r="DNE184" s="13"/>
      <c r="DNF184" s="32"/>
      <c r="DNG184" s="32"/>
      <c r="DNH184" s="32"/>
      <c r="DNI184" s="13"/>
      <c r="DNJ184" s="32"/>
      <c r="DNK184" s="32"/>
      <c r="DNL184" s="32"/>
      <c r="DNM184" s="13"/>
      <c r="DNN184" s="32"/>
      <c r="DNO184" s="32"/>
      <c r="DNP184" s="32"/>
      <c r="DNQ184" s="13"/>
      <c r="DNR184" s="32"/>
      <c r="DNS184" s="32"/>
      <c r="DNT184" s="32"/>
      <c r="DNU184" s="13"/>
      <c r="DNV184" s="32"/>
      <c r="DNW184" s="32"/>
      <c r="DNX184" s="32"/>
      <c r="DNY184" s="13"/>
      <c r="DNZ184" s="32"/>
      <c r="DOA184" s="32"/>
      <c r="DOB184" s="32"/>
      <c r="DOC184" s="13"/>
      <c r="DOD184" s="32"/>
      <c r="DOE184" s="32"/>
      <c r="DOF184" s="32"/>
      <c r="DOG184" s="13"/>
      <c r="DOH184" s="32"/>
      <c r="DOI184" s="32"/>
      <c r="DOJ184" s="32"/>
      <c r="DOK184" s="13"/>
      <c r="DOL184" s="32"/>
      <c r="DOM184" s="32"/>
      <c r="DON184" s="32"/>
      <c r="DOO184" s="13"/>
      <c r="DOP184" s="32"/>
      <c r="DOQ184" s="32"/>
      <c r="DOR184" s="32"/>
      <c r="DOS184" s="13"/>
      <c r="DOT184" s="32"/>
      <c r="DOU184" s="32"/>
      <c r="DOV184" s="32"/>
      <c r="DOW184" s="13"/>
      <c r="DOX184" s="32"/>
      <c r="DOY184" s="32"/>
      <c r="DOZ184" s="32"/>
      <c r="DPA184" s="13"/>
      <c r="DPB184" s="32"/>
      <c r="DPC184" s="32"/>
      <c r="DPD184" s="32"/>
      <c r="DPE184" s="13"/>
      <c r="DPF184" s="32"/>
      <c r="DPG184" s="32"/>
      <c r="DPH184" s="32"/>
      <c r="DPI184" s="13"/>
      <c r="DPJ184" s="32"/>
      <c r="DPK184" s="32"/>
      <c r="DPL184" s="32"/>
      <c r="DPM184" s="13"/>
      <c r="DPN184" s="32"/>
      <c r="DPO184" s="32"/>
      <c r="DPP184" s="32"/>
      <c r="DPQ184" s="13"/>
      <c r="DPR184" s="32"/>
      <c r="DPS184" s="32"/>
      <c r="DPT184" s="32"/>
      <c r="DPU184" s="13"/>
      <c r="DPV184" s="32"/>
      <c r="DPW184" s="32"/>
      <c r="DPX184" s="32"/>
      <c r="DPY184" s="13"/>
      <c r="DPZ184" s="32"/>
      <c r="DQA184" s="32"/>
      <c r="DQB184" s="32"/>
      <c r="DQC184" s="13"/>
      <c r="DQD184" s="32"/>
      <c r="DQE184" s="32"/>
      <c r="DQF184" s="32"/>
      <c r="DQG184" s="13"/>
      <c r="DQH184" s="32"/>
      <c r="DQI184" s="32"/>
      <c r="DQJ184" s="32"/>
      <c r="DQK184" s="13"/>
      <c r="DQL184" s="32"/>
      <c r="DQM184" s="32"/>
      <c r="DQN184" s="32"/>
      <c r="DQO184" s="13"/>
      <c r="DQP184" s="32"/>
      <c r="DQQ184" s="32"/>
      <c r="DQR184" s="32"/>
      <c r="DQS184" s="13"/>
      <c r="DQT184" s="32"/>
      <c r="DQU184" s="32"/>
      <c r="DQV184" s="32"/>
      <c r="DQW184" s="13"/>
      <c r="DQX184" s="32"/>
      <c r="DQY184" s="32"/>
      <c r="DQZ184" s="32"/>
      <c r="DRA184" s="13"/>
      <c r="DRB184" s="32"/>
      <c r="DRC184" s="32"/>
      <c r="DRD184" s="32"/>
      <c r="DRE184" s="13"/>
      <c r="DRF184" s="32"/>
      <c r="DRG184" s="32"/>
      <c r="DRH184" s="32"/>
      <c r="DRI184" s="13"/>
      <c r="DRJ184" s="32"/>
      <c r="DRK184" s="32"/>
      <c r="DRL184" s="32"/>
      <c r="DRM184" s="13"/>
      <c r="DRN184" s="32"/>
      <c r="DRO184" s="32"/>
      <c r="DRP184" s="32"/>
      <c r="DRQ184" s="13"/>
      <c r="DRR184" s="32"/>
      <c r="DRS184" s="32"/>
      <c r="DRT184" s="32"/>
      <c r="DRU184" s="13"/>
      <c r="DRV184" s="32"/>
      <c r="DRW184" s="32"/>
      <c r="DRX184" s="32"/>
      <c r="DRY184" s="13"/>
      <c r="DRZ184" s="32"/>
      <c r="DSA184" s="32"/>
      <c r="DSB184" s="32"/>
      <c r="DSC184" s="13"/>
      <c r="DSD184" s="32"/>
      <c r="DSE184" s="32"/>
      <c r="DSF184" s="32"/>
      <c r="DSG184" s="13"/>
      <c r="DSH184" s="32"/>
      <c r="DSI184" s="32"/>
      <c r="DSJ184" s="32"/>
      <c r="DSK184" s="13"/>
      <c r="DSL184" s="32"/>
      <c r="DSM184" s="32"/>
      <c r="DSN184" s="32"/>
      <c r="DSO184" s="13"/>
      <c r="DSP184" s="32"/>
      <c r="DSQ184" s="32"/>
      <c r="DSR184" s="32"/>
      <c r="DSS184" s="13"/>
      <c r="DST184" s="32"/>
      <c r="DSU184" s="32"/>
      <c r="DSV184" s="32"/>
      <c r="DSW184" s="13"/>
      <c r="DSX184" s="32"/>
      <c r="DSY184" s="32"/>
      <c r="DSZ184" s="32"/>
      <c r="DTA184" s="13"/>
      <c r="DTB184" s="32"/>
      <c r="DTC184" s="32"/>
      <c r="DTD184" s="32"/>
      <c r="DTE184" s="13"/>
      <c r="DTF184" s="32"/>
      <c r="DTG184" s="32"/>
      <c r="DTH184" s="32"/>
      <c r="DTI184" s="13"/>
      <c r="DTJ184" s="32"/>
      <c r="DTK184" s="32"/>
      <c r="DTL184" s="32"/>
      <c r="DTM184" s="13"/>
      <c r="DTN184" s="32"/>
      <c r="DTO184" s="32"/>
      <c r="DTP184" s="32"/>
      <c r="DTQ184" s="13"/>
      <c r="DTR184" s="32"/>
      <c r="DTS184" s="32"/>
      <c r="DTT184" s="32"/>
      <c r="DTU184" s="13"/>
      <c r="DTV184" s="32"/>
      <c r="DTW184" s="32"/>
      <c r="DTX184" s="32"/>
      <c r="DTY184" s="13"/>
      <c r="DTZ184" s="32"/>
      <c r="DUA184" s="32"/>
      <c r="DUB184" s="32"/>
      <c r="DUC184" s="13"/>
      <c r="DUD184" s="32"/>
      <c r="DUE184" s="32"/>
      <c r="DUF184" s="32"/>
      <c r="DUG184" s="13"/>
      <c r="DUH184" s="32"/>
      <c r="DUI184" s="32"/>
      <c r="DUJ184" s="32"/>
      <c r="DUK184" s="13"/>
      <c r="DUL184" s="32"/>
      <c r="DUM184" s="32"/>
      <c r="DUN184" s="32"/>
      <c r="DUO184" s="13"/>
      <c r="DUP184" s="32"/>
      <c r="DUQ184" s="32"/>
      <c r="DUR184" s="32"/>
      <c r="DUS184" s="13"/>
      <c r="DUT184" s="32"/>
      <c r="DUU184" s="32"/>
      <c r="DUV184" s="32"/>
      <c r="DUW184" s="13"/>
      <c r="DUX184" s="32"/>
      <c r="DUY184" s="32"/>
      <c r="DUZ184" s="32"/>
      <c r="DVA184" s="13"/>
      <c r="DVB184" s="32"/>
      <c r="DVC184" s="32"/>
      <c r="DVD184" s="32"/>
      <c r="DVE184" s="13"/>
      <c r="DVF184" s="32"/>
      <c r="DVG184" s="32"/>
      <c r="DVH184" s="32"/>
      <c r="DVI184" s="13"/>
      <c r="DVJ184" s="32"/>
      <c r="DVK184" s="32"/>
      <c r="DVL184" s="32"/>
      <c r="DVM184" s="13"/>
      <c r="DVN184" s="32"/>
      <c r="DVO184" s="32"/>
      <c r="DVP184" s="32"/>
      <c r="DVQ184" s="13"/>
      <c r="DVR184" s="32"/>
      <c r="DVS184" s="32"/>
      <c r="DVT184" s="32"/>
      <c r="DVU184" s="13"/>
      <c r="DVV184" s="32"/>
      <c r="DVW184" s="32"/>
      <c r="DVX184" s="32"/>
      <c r="DVY184" s="13"/>
      <c r="DVZ184" s="32"/>
      <c r="DWA184" s="32"/>
      <c r="DWB184" s="32"/>
      <c r="DWC184" s="13"/>
      <c r="DWD184" s="32"/>
      <c r="DWE184" s="32"/>
      <c r="DWF184" s="32"/>
      <c r="DWG184" s="13"/>
      <c r="DWH184" s="32"/>
      <c r="DWI184" s="32"/>
      <c r="DWJ184" s="32"/>
      <c r="DWK184" s="13"/>
      <c r="DWL184" s="32"/>
      <c r="DWM184" s="32"/>
      <c r="DWN184" s="32"/>
      <c r="DWO184" s="13"/>
      <c r="DWP184" s="32"/>
      <c r="DWQ184" s="32"/>
      <c r="DWR184" s="32"/>
      <c r="DWS184" s="13"/>
      <c r="DWT184" s="32"/>
      <c r="DWU184" s="32"/>
      <c r="DWV184" s="32"/>
      <c r="DWW184" s="13"/>
      <c r="DWX184" s="32"/>
      <c r="DWY184" s="32"/>
      <c r="DWZ184" s="32"/>
      <c r="DXA184" s="13"/>
      <c r="DXB184" s="32"/>
      <c r="DXC184" s="32"/>
      <c r="DXD184" s="32"/>
      <c r="DXE184" s="13"/>
      <c r="DXF184" s="32"/>
      <c r="DXG184" s="32"/>
      <c r="DXH184" s="32"/>
      <c r="DXI184" s="13"/>
      <c r="DXJ184" s="32"/>
      <c r="DXK184" s="32"/>
      <c r="DXL184" s="32"/>
      <c r="DXM184" s="13"/>
      <c r="DXN184" s="32"/>
      <c r="DXO184" s="32"/>
      <c r="DXP184" s="32"/>
      <c r="DXQ184" s="13"/>
      <c r="DXR184" s="32"/>
      <c r="DXS184" s="32"/>
      <c r="DXT184" s="32"/>
      <c r="DXU184" s="13"/>
      <c r="DXV184" s="32"/>
      <c r="DXW184" s="32"/>
      <c r="DXX184" s="32"/>
      <c r="DXY184" s="13"/>
      <c r="DXZ184" s="32"/>
      <c r="DYA184" s="32"/>
      <c r="DYB184" s="32"/>
      <c r="DYC184" s="13"/>
      <c r="DYD184" s="32"/>
      <c r="DYE184" s="32"/>
      <c r="DYF184" s="32"/>
      <c r="DYG184" s="13"/>
      <c r="DYH184" s="32"/>
      <c r="DYI184" s="32"/>
      <c r="DYJ184" s="32"/>
      <c r="DYK184" s="13"/>
      <c r="DYL184" s="32"/>
      <c r="DYM184" s="32"/>
      <c r="DYN184" s="32"/>
      <c r="DYO184" s="13"/>
      <c r="DYP184" s="32"/>
      <c r="DYQ184" s="32"/>
      <c r="DYR184" s="32"/>
      <c r="DYS184" s="13"/>
      <c r="DYT184" s="32"/>
      <c r="DYU184" s="32"/>
      <c r="DYV184" s="32"/>
      <c r="DYW184" s="13"/>
      <c r="DYX184" s="32"/>
      <c r="DYY184" s="32"/>
      <c r="DYZ184" s="32"/>
      <c r="DZA184" s="13"/>
      <c r="DZB184" s="32"/>
      <c r="DZC184" s="32"/>
      <c r="DZD184" s="32"/>
      <c r="DZE184" s="13"/>
      <c r="DZF184" s="32"/>
      <c r="DZG184" s="32"/>
      <c r="DZH184" s="32"/>
      <c r="DZI184" s="13"/>
      <c r="DZJ184" s="32"/>
      <c r="DZK184" s="32"/>
      <c r="DZL184" s="32"/>
      <c r="DZM184" s="13"/>
      <c r="DZN184" s="32"/>
      <c r="DZO184" s="32"/>
      <c r="DZP184" s="32"/>
      <c r="DZQ184" s="13"/>
      <c r="DZR184" s="32"/>
      <c r="DZS184" s="32"/>
      <c r="DZT184" s="32"/>
      <c r="DZU184" s="13"/>
      <c r="DZV184" s="32"/>
      <c r="DZW184" s="32"/>
      <c r="DZX184" s="32"/>
      <c r="DZY184" s="13"/>
      <c r="DZZ184" s="32"/>
      <c r="EAA184" s="32"/>
      <c r="EAB184" s="32"/>
      <c r="EAC184" s="13"/>
      <c r="EAD184" s="32"/>
      <c r="EAE184" s="32"/>
      <c r="EAF184" s="32"/>
      <c r="EAG184" s="13"/>
      <c r="EAH184" s="32"/>
      <c r="EAI184" s="32"/>
      <c r="EAJ184" s="32"/>
      <c r="EAK184" s="13"/>
      <c r="EAL184" s="32"/>
      <c r="EAM184" s="32"/>
      <c r="EAN184" s="32"/>
      <c r="EAO184" s="13"/>
      <c r="EAP184" s="32"/>
      <c r="EAQ184" s="32"/>
      <c r="EAR184" s="32"/>
      <c r="EAS184" s="13"/>
      <c r="EAT184" s="32"/>
      <c r="EAU184" s="32"/>
      <c r="EAV184" s="32"/>
      <c r="EAW184" s="13"/>
      <c r="EAX184" s="32"/>
      <c r="EAY184" s="32"/>
      <c r="EAZ184" s="32"/>
      <c r="EBA184" s="13"/>
      <c r="EBB184" s="32"/>
      <c r="EBC184" s="32"/>
      <c r="EBD184" s="32"/>
      <c r="EBE184" s="13"/>
      <c r="EBF184" s="32"/>
      <c r="EBG184" s="32"/>
      <c r="EBH184" s="32"/>
      <c r="EBI184" s="13"/>
      <c r="EBJ184" s="32"/>
      <c r="EBK184" s="32"/>
      <c r="EBL184" s="32"/>
      <c r="EBM184" s="13"/>
      <c r="EBN184" s="32"/>
      <c r="EBO184" s="32"/>
      <c r="EBP184" s="32"/>
      <c r="EBQ184" s="13"/>
      <c r="EBR184" s="32"/>
      <c r="EBS184" s="32"/>
      <c r="EBT184" s="32"/>
      <c r="EBU184" s="13"/>
      <c r="EBV184" s="32"/>
      <c r="EBW184" s="32"/>
      <c r="EBX184" s="32"/>
      <c r="EBY184" s="13"/>
      <c r="EBZ184" s="32"/>
      <c r="ECA184" s="32"/>
      <c r="ECB184" s="32"/>
      <c r="ECC184" s="13"/>
      <c r="ECD184" s="32"/>
      <c r="ECE184" s="32"/>
      <c r="ECF184" s="32"/>
      <c r="ECG184" s="13"/>
      <c r="ECH184" s="32"/>
      <c r="ECI184" s="32"/>
      <c r="ECJ184" s="32"/>
      <c r="ECK184" s="13"/>
      <c r="ECL184" s="32"/>
      <c r="ECM184" s="32"/>
      <c r="ECN184" s="32"/>
      <c r="ECO184" s="13"/>
      <c r="ECP184" s="32"/>
      <c r="ECQ184" s="32"/>
      <c r="ECR184" s="32"/>
      <c r="ECS184" s="13"/>
      <c r="ECT184" s="32"/>
      <c r="ECU184" s="32"/>
      <c r="ECV184" s="32"/>
      <c r="ECW184" s="13"/>
      <c r="ECX184" s="32"/>
      <c r="ECY184" s="32"/>
      <c r="ECZ184" s="32"/>
      <c r="EDA184" s="13"/>
      <c r="EDB184" s="32"/>
      <c r="EDC184" s="32"/>
      <c r="EDD184" s="32"/>
      <c r="EDE184" s="13"/>
      <c r="EDF184" s="32"/>
      <c r="EDG184" s="32"/>
      <c r="EDH184" s="32"/>
      <c r="EDI184" s="13"/>
      <c r="EDJ184" s="32"/>
      <c r="EDK184" s="32"/>
      <c r="EDL184" s="32"/>
      <c r="EDM184" s="13"/>
      <c r="EDN184" s="32"/>
      <c r="EDO184" s="32"/>
      <c r="EDP184" s="32"/>
      <c r="EDQ184" s="13"/>
      <c r="EDR184" s="32"/>
      <c r="EDS184" s="32"/>
      <c r="EDT184" s="32"/>
      <c r="EDU184" s="13"/>
      <c r="EDV184" s="32"/>
      <c r="EDW184" s="32"/>
      <c r="EDX184" s="32"/>
      <c r="EDY184" s="13"/>
      <c r="EDZ184" s="32"/>
      <c r="EEA184" s="32"/>
      <c r="EEB184" s="32"/>
      <c r="EEC184" s="13"/>
      <c r="EED184" s="32"/>
      <c r="EEE184" s="32"/>
      <c r="EEF184" s="32"/>
      <c r="EEG184" s="13"/>
      <c r="EEH184" s="32"/>
      <c r="EEI184" s="32"/>
      <c r="EEJ184" s="32"/>
      <c r="EEK184" s="13"/>
      <c r="EEL184" s="32"/>
      <c r="EEM184" s="32"/>
      <c r="EEN184" s="32"/>
      <c r="EEO184" s="13"/>
      <c r="EEP184" s="32"/>
      <c r="EEQ184" s="32"/>
      <c r="EER184" s="32"/>
      <c r="EES184" s="13"/>
      <c r="EET184" s="32"/>
      <c r="EEU184" s="32"/>
      <c r="EEV184" s="32"/>
      <c r="EEW184" s="13"/>
      <c r="EEX184" s="32"/>
      <c r="EEY184" s="32"/>
      <c r="EEZ184" s="32"/>
      <c r="EFA184" s="13"/>
      <c r="EFB184" s="32"/>
      <c r="EFC184" s="32"/>
      <c r="EFD184" s="32"/>
      <c r="EFE184" s="13"/>
      <c r="EFF184" s="32"/>
      <c r="EFG184" s="32"/>
      <c r="EFH184" s="32"/>
      <c r="EFI184" s="13"/>
      <c r="EFJ184" s="32"/>
      <c r="EFK184" s="32"/>
      <c r="EFL184" s="32"/>
      <c r="EFM184" s="13"/>
      <c r="EFN184" s="32"/>
      <c r="EFO184" s="32"/>
      <c r="EFP184" s="32"/>
      <c r="EFQ184" s="13"/>
      <c r="EFR184" s="32"/>
      <c r="EFS184" s="32"/>
      <c r="EFT184" s="32"/>
      <c r="EFU184" s="13"/>
      <c r="EFV184" s="32"/>
      <c r="EFW184" s="32"/>
      <c r="EFX184" s="32"/>
      <c r="EFY184" s="13"/>
      <c r="EFZ184" s="32"/>
      <c r="EGA184" s="32"/>
      <c r="EGB184" s="32"/>
      <c r="EGC184" s="13"/>
      <c r="EGD184" s="32"/>
      <c r="EGE184" s="32"/>
      <c r="EGF184" s="32"/>
      <c r="EGG184" s="13"/>
      <c r="EGH184" s="32"/>
      <c r="EGI184" s="32"/>
      <c r="EGJ184" s="32"/>
      <c r="EGK184" s="13"/>
      <c r="EGL184" s="32"/>
      <c r="EGM184" s="32"/>
      <c r="EGN184" s="32"/>
      <c r="EGO184" s="13"/>
      <c r="EGP184" s="32"/>
      <c r="EGQ184" s="32"/>
      <c r="EGR184" s="32"/>
      <c r="EGS184" s="13"/>
      <c r="EGT184" s="32"/>
      <c r="EGU184" s="32"/>
      <c r="EGV184" s="32"/>
      <c r="EGW184" s="13"/>
      <c r="EGX184" s="32"/>
      <c r="EGY184" s="32"/>
      <c r="EGZ184" s="32"/>
      <c r="EHA184" s="13"/>
      <c r="EHB184" s="32"/>
      <c r="EHC184" s="32"/>
      <c r="EHD184" s="32"/>
      <c r="EHE184" s="13"/>
      <c r="EHF184" s="32"/>
      <c r="EHG184" s="32"/>
      <c r="EHH184" s="32"/>
      <c r="EHI184" s="13"/>
      <c r="EHJ184" s="32"/>
      <c r="EHK184" s="32"/>
      <c r="EHL184" s="32"/>
      <c r="EHM184" s="13"/>
      <c r="EHN184" s="32"/>
      <c r="EHO184" s="32"/>
      <c r="EHP184" s="32"/>
      <c r="EHQ184" s="13"/>
      <c r="EHR184" s="32"/>
      <c r="EHS184" s="32"/>
      <c r="EHT184" s="32"/>
      <c r="EHU184" s="13"/>
      <c r="EHV184" s="32"/>
      <c r="EHW184" s="32"/>
      <c r="EHX184" s="32"/>
      <c r="EHY184" s="13"/>
      <c r="EHZ184" s="32"/>
      <c r="EIA184" s="32"/>
      <c r="EIB184" s="32"/>
      <c r="EIC184" s="13"/>
      <c r="EID184" s="32"/>
      <c r="EIE184" s="32"/>
      <c r="EIF184" s="32"/>
      <c r="EIG184" s="13"/>
      <c r="EIH184" s="32"/>
      <c r="EII184" s="32"/>
      <c r="EIJ184" s="32"/>
      <c r="EIK184" s="13"/>
      <c r="EIL184" s="32"/>
      <c r="EIM184" s="32"/>
      <c r="EIN184" s="32"/>
      <c r="EIO184" s="13"/>
      <c r="EIP184" s="32"/>
      <c r="EIQ184" s="32"/>
      <c r="EIR184" s="32"/>
      <c r="EIS184" s="13"/>
      <c r="EIT184" s="32"/>
      <c r="EIU184" s="32"/>
      <c r="EIV184" s="32"/>
      <c r="EIW184" s="13"/>
      <c r="EIX184" s="32"/>
      <c r="EIY184" s="32"/>
      <c r="EIZ184" s="32"/>
      <c r="EJA184" s="13"/>
      <c r="EJB184" s="32"/>
      <c r="EJC184" s="32"/>
      <c r="EJD184" s="32"/>
      <c r="EJE184" s="13"/>
      <c r="EJF184" s="32"/>
      <c r="EJG184" s="32"/>
      <c r="EJH184" s="32"/>
      <c r="EJI184" s="13"/>
      <c r="EJJ184" s="32"/>
      <c r="EJK184" s="32"/>
      <c r="EJL184" s="32"/>
      <c r="EJM184" s="13"/>
      <c r="EJN184" s="32"/>
      <c r="EJO184" s="32"/>
      <c r="EJP184" s="32"/>
      <c r="EJQ184" s="13"/>
      <c r="EJR184" s="32"/>
      <c r="EJS184" s="32"/>
      <c r="EJT184" s="32"/>
      <c r="EJU184" s="13"/>
      <c r="EJV184" s="32"/>
      <c r="EJW184" s="32"/>
      <c r="EJX184" s="32"/>
      <c r="EJY184" s="13"/>
      <c r="EJZ184" s="32"/>
      <c r="EKA184" s="32"/>
      <c r="EKB184" s="32"/>
      <c r="EKC184" s="13"/>
      <c r="EKD184" s="32"/>
      <c r="EKE184" s="32"/>
      <c r="EKF184" s="32"/>
      <c r="EKG184" s="13"/>
      <c r="EKH184" s="32"/>
      <c r="EKI184" s="32"/>
      <c r="EKJ184" s="32"/>
      <c r="EKK184" s="13"/>
      <c r="EKL184" s="32"/>
      <c r="EKM184" s="32"/>
      <c r="EKN184" s="32"/>
      <c r="EKO184" s="13"/>
      <c r="EKP184" s="32"/>
      <c r="EKQ184" s="32"/>
      <c r="EKR184" s="32"/>
      <c r="EKS184" s="13"/>
      <c r="EKT184" s="32"/>
      <c r="EKU184" s="32"/>
      <c r="EKV184" s="32"/>
      <c r="EKW184" s="13"/>
      <c r="EKX184" s="32"/>
      <c r="EKY184" s="32"/>
      <c r="EKZ184" s="32"/>
      <c r="ELA184" s="13"/>
      <c r="ELB184" s="32"/>
      <c r="ELC184" s="32"/>
      <c r="ELD184" s="32"/>
      <c r="ELE184" s="13"/>
      <c r="ELF184" s="32"/>
      <c r="ELG184" s="32"/>
      <c r="ELH184" s="32"/>
      <c r="ELI184" s="13"/>
      <c r="ELJ184" s="32"/>
      <c r="ELK184" s="32"/>
      <c r="ELL184" s="32"/>
      <c r="ELM184" s="13"/>
      <c r="ELN184" s="32"/>
      <c r="ELO184" s="32"/>
      <c r="ELP184" s="32"/>
      <c r="ELQ184" s="13"/>
      <c r="ELR184" s="32"/>
      <c r="ELS184" s="32"/>
      <c r="ELT184" s="32"/>
      <c r="ELU184" s="13"/>
      <c r="ELV184" s="32"/>
      <c r="ELW184" s="32"/>
      <c r="ELX184" s="32"/>
      <c r="ELY184" s="13"/>
      <c r="ELZ184" s="32"/>
      <c r="EMA184" s="32"/>
      <c r="EMB184" s="32"/>
      <c r="EMC184" s="13"/>
      <c r="EMD184" s="32"/>
      <c r="EME184" s="32"/>
      <c r="EMF184" s="32"/>
      <c r="EMG184" s="13"/>
      <c r="EMH184" s="32"/>
      <c r="EMI184" s="32"/>
      <c r="EMJ184" s="32"/>
      <c r="EMK184" s="13"/>
      <c r="EML184" s="32"/>
      <c r="EMM184" s="32"/>
      <c r="EMN184" s="32"/>
      <c r="EMO184" s="13"/>
      <c r="EMP184" s="32"/>
      <c r="EMQ184" s="32"/>
      <c r="EMR184" s="32"/>
      <c r="EMS184" s="13"/>
      <c r="EMT184" s="32"/>
      <c r="EMU184" s="32"/>
      <c r="EMV184" s="32"/>
      <c r="EMW184" s="13"/>
      <c r="EMX184" s="32"/>
      <c r="EMY184" s="32"/>
      <c r="EMZ184" s="32"/>
      <c r="ENA184" s="13"/>
      <c r="ENB184" s="32"/>
      <c r="ENC184" s="32"/>
      <c r="END184" s="32"/>
      <c r="ENE184" s="13"/>
      <c r="ENF184" s="32"/>
      <c r="ENG184" s="32"/>
      <c r="ENH184" s="32"/>
      <c r="ENI184" s="13"/>
      <c r="ENJ184" s="32"/>
      <c r="ENK184" s="32"/>
      <c r="ENL184" s="32"/>
      <c r="ENM184" s="13"/>
      <c r="ENN184" s="32"/>
      <c r="ENO184" s="32"/>
      <c r="ENP184" s="32"/>
      <c r="ENQ184" s="13"/>
      <c r="ENR184" s="32"/>
      <c r="ENS184" s="32"/>
      <c r="ENT184" s="32"/>
      <c r="ENU184" s="13"/>
      <c r="ENV184" s="32"/>
      <c r="ENW184" s="32"/>
      <c r="ENX184" s="32"/>
      <c r="ENY184" s="13"/>
      <c r="ENZ184" s="32"/>
      <c r="EOA184" s="32"/>
      <c r="EOB184" s="32"/>
      <c r="EOC184" s="13"/>
      <c r="EOD184" s="32"/>
      <c r="EOE184" s="32"/>
      <c r="EOF184" s="32"/>
      <c r="EOG184" s="13"/>
      <c r="EOH184" s="32"/>
      <c r="EOI184" s="32"/>
      <c r="EOJ184" s="32"/>
      <c r="EOK184" s="13"/>
      <c r="EOL184" s="32"/>
      <c r="EOM184" s="32"/>
      <c r="EON184" s="32"/>
      <c r="EOO184" s="13"/>
      <c r="EOP184" s="32"/>
      <c r="EOQ184" s="32"/>
      <c r="EOR184" s="32"/>
      <c r="EOS184" s="13"/>
      <c r="EOT184" s="32"/>
      <c r="EOU184" s="32"/>
      <c r="EOV184" s="32"/>
      <c r="EOW184" s="13"/>
      <c r="EOX184" s="32"/>
      <c r="EOY184" s="32"/>
      <c r="EOZ184" s="32"/>
      <c r="EPA184" s="13"/>
      <c r="EPB184" s="32"/>
      <c r="EPC184" s="32"/>
      <c r="EPD184" s="32"/>
      <c r="EPE184" s="13"/>
      <c r="EPF184" s="32"/>
      <c r="EPG184" s="32"/>
      <c r="EPH184" s="32"/>
      <c r="EPI184" s="13"/>
      <c r="EPJ184" s="32"/>
      <c r="EPK184" s="32"/>
      <c r="EPL184" s="32"/>
      <c r="EPM184" s="13"/>
      <c r="EPN184" s="32"/>
      <c r="EPO184" s="32"/>
      <c r="EPP184" s="32"/>
      <c r="EPQ184" s="13"/>
      <c r="EPR184" s="32"/>
      <c r="EPS184" s="32"/>
      <c r="EPT184" s="32"/>
      <c r="EPU184" s="13"/>
      <c r="EPV184" s="32"/>
      <c r="EPW184" s="32"/>
      <c r="EPX184" s="32"/>
      <c r="EPY184" s="13"/>
      <c r="EPZ184" s="32"/>
      <c r="EQA184" s="32"/>
      <c r="EQB184" s="32"/>
      <c r="EQC184" s="13"/>
      <c r="EQD184" s="32"/>
      <c r="EQE184" s="32"/>
      <c r="EQF184" s="32"/>
      <c r="EQG184" s="13"/>
      <c r="EQH184" s="32"/>
      <c r="EQI184" s="32"/>
      <c r="EQJ184" s="32"/>
      <c r="EQK184" s="13"/>
      <c r="EQL184" s="32"/>
      <c r="EQM184" s="32"/>
      <c r="EQN184" s="32"/>
      <c r="EQO184" s="13"/>
      <c r="EQP184" s="32"/>
      <c r="EQQ184" s="32"/>
      <c r="EQR184" s="32"/>
      <c r="EQS184" s="13"/>
      <c r="EQT184" s="32"/>
      <c r="EQU184" s="32"/>
      <c r="EQV184" s="32"/>
      <c r="EQW184" s="13"/>
      <c r="EQX184" s="32"/>
      <c r="EQY184" s="32"/>
      <c r="EQZ184" s="32"/>
      <c r="ERA184" s="13"/>
      <c r="ERB184" s="32"/>
      <c r="ERC184" s="32"/>
      <c r="ERD184" s="32"/>
      <c r="ERE184" s="13"/>
      <c r="ERF184" s="32"/>
      <c r="ERG184" s="32"/>
      <c r="ERH184" s="32"/>
      <c r="ERI184" s="13"/>
      <c r="ERJ184" s="32"/>
      <c r="ERK184" s="32"/>
      <c r="ERL184" s="32"/>
      <c r="ERM184" s="13"/>
      <c r="ERN184" s="32"/>
      <c r="ERO184" s="32"/>
      <c r="ERP184" s="32"/>
      <c r="ERQ184" s="13"/>
      <c r="ERR184" s="32"/>
      <c r="ERS184" s="32"/>
      <c r="ERT184" s="32"/>
      <c r="ERU184" s="13"/>
      <c r="ERV184" s="32"/>
      <c r="ERW184" s="32"/>
      <c r="ERX184" s="32"/>
      <c r="ERY184" s="13"/>
      <c r="ERZ184" s="32"/>
      <c r="ESA184" s="32"/>
      <c r="ESB184" s="32"/>
      <c r="ESC184" s="13"/>
      <c r="ESD184" s="32"/>
      <c r="ESE184" s="32"/>
      <c r="ESF184" s="32"/>
      <c r="ESG184" s="13"/>
      <c r="ESH184" s="32"/>
      <c r="ESI184" s="32"/>
      <c r="ESJ184" s="32"/>
      <c r="ESK184" s="13"/>
      <c r="ESL184" s="32"/>
      <c r="ESM184" s="32"/>
      <c r="ESN184" s="32"/>
      <c r="ESO184" s="13"/>
      <c r="ESP184" s="32"/>
      <c r="ESQ184" s="32"/>
      <c r="ESR184" s="32"/>
      <c r="ESS184" s="13"/>
      <c r="EST184" s="32"/>
      <c r="ESU184" s="32"/>
      <c r="ESV184" s="32"/>
      <c r="ESW184" s="13"/>
      <c r="ESX184" s="32"/>
      <c r="ESY184" s="32"/>
      <c r="ESZ184" s="32"/>
      <c r="ETA184" s="13"/>
      <c r="ETB184" s="32"/>
      <c r="ETC184" s="32"/>
      <c r="ETD184" s="32"/>
      <c r="ETE184" s="13"/>
      <c r="ETF184" s="32"/>
      <c r="ETG184" s="32"/>
      <c r="ETH184" s="32"/>
      <c r="ETI184" s="13"/>
      <c r="ETJ184" s="32"/>
      <c r="ETK184" s="32"/>
      <c r="ETL184" s="32"/>
      <c r="ETM184" s="13"/>
      <c r="ETN184" s="32"/>
      <c r="ETO184" s="32"/>
      <c r="ETP184" s="32"/>
      <c r="ETQ184" s="13"/>
      <c r="ETR184" s="32"/>
      <c r="ETS184" s="32"/>
      <c r="ETT184" s="32"/>
      <c r="ETU184" s="13"/>
      <c r="ETV184" s="32"/>
      <c r="ETW184" s="32"/>
      <c r="ETX184" s="32"/>
      <c r="ETY184" s="13"/>
      <c r="ETZ184" s="32"/>
      <c r="EUA184" s="32"/>
      <c r="EUB184" s="32"/>
      <c r="EUC184" s="13"/>
      <c r="EUD184" s="32"/>
      <c r="EUE184" s="32"/>
      <c r="EUF184" s="32"/>
      <c r="EUG184" s="13"/>
      <c r="EUH184" s="32"/>
      <c r="EUI184" s="32"/>
      <c r="EUJ184" s="32"/>
      <c r="EUK184" s="13"/>
      <c r="EUL184" s="32"/>
      <c r="EUM184" s="32"/>
      <c r="EUN184" s="32"/>
      <c r="EUO184" s="13"/>
      <c r="EUP184" s="32"/>
      <c r="EUQ184" s="32"/>
      <c r="EUR184" s="32"/>
      <c r="EUS184" s="13"/>
      <c r="EUT184" s="32"/>
      <c r="EUU184" s="32"/>
      <c r="EUV184" s="32"/>
      <c r="EUW184" s="13"/>
      <c r="EUX184" s="32"/>
      <c r="EUY184" s="32"/>
      <c r="EUZ184" s="32"/>
      <c r="EVA184" s="13"/>
      <c r="EVB184" s="32"/>
      <c r="EVC184" s="32"/>
      <c r="EVD184" s="32"/>
      <c r="EVE184" s="13"/>
      <c r="EVF184" s="32"/>
      <c r="EVG184" s="32"/>
      <c r="EVH184" s="32"/>
      <c r="EVI184" s="13"/>
      <c r="EVJ184" s="32"/>
      <c r="EVK184" s="32"/>
      <c r="EVL184" s="32"/>
      <c r="EVM184" s="13"/>
      <c r="EVN184" s="32"/>
      <c r="EVO184" s="32"/>
      <c r="EVP184" s="32"/>
      <c r="EVQ184" s="13"/>
      <c r="EVR184" s="32"/>
      <c r="EVS184" s="32"/>
      <c r="EVT184" s="32"/>
      <c r="EVU184" s="13"/>
      <c r="EVV184" s="32"/>
      <c r="EVW184" s="32"/>
      <c r="EVX184" s="32"/>
      <c r="EVY184" s="13"/>
      <c r="EVZ184" s="32"/>
      <c r="EWA184" s="32"/>
      <c r="EWB184" s="32"/>
      <c r="EWC184" s="13"/>
      <c r="EWD184" s="32"/>
      <c r="EWE184" s="32"/>
      <c r="EWF184" s="32"/>
      <c r="EWG184" s="13"/>
      <c r="EWH184" s="32"/>
      <c r="EWI184" s="32"/>
      <c r="EWJ184" s="32"/>
      <c r="EWK184" s="13"/>
      <c r="EWL184" s="32"/>
      <c r="EWM184" s="32"/>
      <c r="EWN184" s="32"/>
      <c r="EWO184" s="13"/>
      <c r="EWP184" s="32"/>
      <c r="EWQ184" s="32"/>
      <c r="EWR184" s="32"/>
      <c r="EWS184" s="13"/>
      <c r="EWT184" s="32"/>
      <c r="EWU184" s="32"/>
      <c r="EWV184" s="32"/>
      <c r="EWW184" s="13"/>
      <c r="EWX184" s="32"/>
      <c r="EWY184" s="32"/>
      <c r="EWZ184" s="32"/>
      <c r="EXA184" s="13"/>
      <c r="EXB184" s="32"/>
      <c r="EXC184" s="32"/>
      <c r="EXD184" s="32"/>
      <c r="EXE184" s="13"/>
      <c r="EXF184" s="32"/>
      <c r="EXG184" s="32"/>
      <c r="EXH184" s="32"/>
      <c r="EXI184" s="13"/>
      <c r="EXJ184" s="32"/>
      <c r="EXK184" s="32"/>
      <c r="EXL184" s="32"/>
      <c r="EXM184" s="13"/>
      <c r="EXN184" s="32"/>
      <c r="EXO184" s="32"/>
      <c r="EXP184" s="32"/>
      <c r="EXQ184" s="13"/>
      <c r="EXR184" s="32"/>
      <c r="EXS184" s="32"/>
      <c r="EXT184" s="32"/>
      <c r="EXU184" s="13"/>
      <c r="EXV184" s="32"/>
      <c r="EXW184" s="32"/>
      <c r="EXX184" s="32"/>
      <c r="EXY184" s="13"/>
      <c r="EXZ184" s="32"/>
      <c r="EYA184" s="32"/>
      <c r="EYB184" s="32"/>
      <c r="EYC184" s="13"/>
      <c r="EYD184" s="32"/>
      <c r="EYE184" s="32"/>
      <c r="EYF184" s="32"/>
      <c r="EYG184" s="13"/>
      <c r="EYH184" s="32"/>
      <c r="EYI184" s="32"/>
      <c r="EYJ184" s="32"/>
      <c r="EYK184" s="13"/>
      <c r="EYL184" s="32"/>
      <c r="EYM184" s="32"/>
      <c r="EYN184" s="32"/>
      <c r="EYO184" s="13"/>
      <c r="EYP184" s="32"/>
      <c r="EYQ184" s="32"/>
      <c r="EYR184" s="32"/>
      <c r="EYS184" s="13"/>
      <c r="EYT184" s="32"/>
      <c r="EYU184" s="32"/>
      <c r="EYV184" s="32"/>
      <c r="EYW184" s="13"/>
      <c r="EYX184" s="32"/>
      <c r="EYY184" s="32"/>
      <c r="EYZ184" s="32"/>
      <c r="EZA184" s="13"/>
      <c r="EZB184" s="32"/>
      <c r="EZC184" s="32"/>
      <c r="EZD184" s="32"/>
      <c r="EZE184" s="13"/>
      <c r="EZF184" s="32"/>
      <c r="EZG184" s="32"/>
      <c r="EZH184" s="32"/>
      <c r="EZI184" s="13"/>
      <c r="EZJ184" s="32"/>
      <c r="EZK184" s="32"/>
      <c r="EZL184" s="32"/>
      <c r="EZM184" s="13"/>
      <c r="EZN184" s="32"/>
      <c r="EZO184" s="32"/>
      <c r="EZP184" s="32"/>
      <c r="EZQ184" s="13"/>
      <c r="EZR184" s="32"/>
      <c r="EZS184" s="32"/>
      <c r="EZT184" s="32"/>
      <c r="EZU184" s="13"/>
      <c r="EZV184" s="32"/>
      <c r="EZW184" s="32"/>
      <c r="EZX184" s="32"/>
      <c r="EZY184" s="13"/>
      <c r="EZZ184" s="32"/>
      <c r="FAA184" s="32"/>
      <c r="FAB184" s="32"/>
      <c r="FAC184" s="13"/>
      <c r="FAD184" s="32"/>
      <c r="FAE184" s="32"/>
      <c r="FAF184" s="32"/>
      <c r="FAG184" s="13"/>
      <c r="FAH184" s="32"/>
      <c r="FAI184" s="32"/>
      <c r="FAJ184" s="32"/>
      <c r="FAK184" s="13"/>
      <c r="FAL184" s="32"/>
      <c r="FAM184" s="32"/>
      <c r="FAN184" s="32"/>
      <c r="FAO184" s="13"/>
      <c r="FAP184" s="32"/>
      <c r="FAQ184" s="32"/>
      <c r="FAR184" s="32"/>
      <c r="FAS184" s="13"/>
      <c r="FAT184" s="32"/>
      <c r="FAU184" s="32"/>
      <c r="FAV184" s="32"/>
      <c r="FAW184" s="13"/>
      <c r="FAX184" s="32"/>
      <c r="FAY184" s="32"/>
      <c r="FAZ184" s="32"/>
      <c r="FBA184" s="13"/>
      <c r="FBB184" s="32"/>
      <c r="FBC184" s="32"/>
      <c r="FBD184" s="32"/>
      <c r="FBE184" s="13"/>
      <c r="FBF184" s="32"/>
      <c r="FBG184" s="32"/>
      <c r="FBH184" s="32"/>
      <c r="FBI184" s="13"/>
      <c r="FBJ184" s="32"/>
      <c r="FBK184" s="32"/>
      <c r="FBL184" s="32"/>
      <c r="FBM184" s="13"/>
      <c r="FBN184" s="32"/>
      <c r="FBO184" s="32"/>
      <c r="FBP184" s="32"/>
      <c r="FBQ184" s="13"/>
      <c r="FBR184" s="32"/>
      <c r="FBS184" s="32"/>
      <c r="FBT184" s="32"/>
      <c r="FBU184" s="13"/>
      <c r="FBV184" s="32"/>
      <c r="FBW184" s="32"/>
      <c r="FBX184" s="32"/>
      <c r="FBY184" s="13"/>
      <c r="FBZ184" s="32"/>
      <c r="FCA184" s="32"/>
      <c r="FCB184" s="32"/>
      <c r="FCC184" s="13"/>
      <c r="FCD184" s="32"/>
      <c r="FCE184" s="32"/>
      <c r="FCF184" s="32"/>
      <c r="FCG184" s="13"/>
      <c r="FCH184" s="32"/>
      <c r="FCI184" s="32"/>
      <c r="FCJ184" s="32"/>
      <c r="FCK184" s="13"/>
      <c r="FCL184" s="32"/>
      <c r="FCM184" s="32"/>
      <c r="FCN184" s="32"/>
      <c r="FCO184" s="13"/>
      <c r="FCP184" s="32"/>
      <c r="FCQ184" s="32"/>
      <c r="FCR184" s="32"/>
      <c r="FCS184" s="13"/>
      <c r="FCT184" s="32"/>
      <c r="FCU184" s="32"/>
      <c r="FCV184" s="32"/>
      <c r="FCW184" s="13"/>
      <c r="FCX184" s="32"/>
      <c r="FCY184" s="32"/>
      <c r="FCZ184" s="32"/>
      <c r="FDA184" s="13"/>
      <c r="FDB184" s="32"/>
      <c r="FDC184" s="32"/>
      <c r="FDD184" s="32"/>
      <c r="FDE184" s="13"/>
      <c r="FDF184" s="32"/>
      <c r="FDG184" s="32"/>
      <c r="FDH184" s="32"/>
      <c r="FDI184" s="13"/>
      <c r="FDJ184" s="32"/>
      <c r="FDK184" s="32"/>
      <c r="FDL184" s="32"/>
      <c r="FDM184" s="13"/>
      <c r="FDN184" s="32"/>
      <c r="FDO184" s="32"/>
      <c r="FDP184" s="32"/>
      <c r="FDQ184" s="13"/>
      <c r="FDR184" s="32"/>
      <c r="FDS184" s="32"/>
      <c r="FDT184" s="32"/>
      <c r="FDU184" s="13"/>
      <c r="FDV184" s="32"/>
      <c r="FDW184" s="32"/>
      <c r="FDX184" s="32"/>
      <c r="FDY184" s="13"/>
      <c r="FDZ184" s="32"/>
      <c r="FEA184" s="32"/>
      <c r="FEB184" s="32"/>
      <c r="FEC184" s="13"/>
      <c r="FED184" s="32"/>
      <c r="FEE184" s="32"/>
      <c r="FEF184" s="32"/>
      <c r="FEG184" s="13"/>
      <c r="FEH184" s="32"/>
      <c r="FEI184" s="32"/>
      <c r="FEJ184" s="32"/>
      <c r="FEK184" s="13"/>
      <c r="FEL184" s="32"/>
      <c r="FEM184" s="32"/>
      <c r="FEN184" s="32"/>
      <c r="FEO184" s="13"/>
      <c r="FEP184" s="32"/>
      <c r="FEQ184" s="32"/>
      <c r="FER184" s="32"/>
      <c r="FES184" s="13"/>
      <c r="FET184" s="32"/>
      <c r="FEU184" s="32"/>
      <c r="FEV184" s="32"/>
      <c r="FEW184" s="13"/>
      <c r="FEX184" s="32"/>
      <c r="FEY184" s="32"/>
      <c r="FEZ184" s="32"/>
      <c r="FFA184" s="13"/>
      <c r="FFB184" s="32"/>
      <c r="FFC184" s="32"/>
      <c r="FFD184" s="32"/>
      <c r="FFE184" s="13"/>
      <c r="FFF184" s="32"/>
      <c r="FFG184" s="32"/>
      <c r="FFH184" s="32"/>
      <c r="FFI184" s="13"/>
      <c r="FFJ184" s="32"/>
      <c r="FFK184" s="32"/>
      <c r="FFL184" s="32"/>
      <c r="FFM184" s="13"/>
      <c r="FFN184" s="32"/>
      <c r="FFO184" s="32"/>
      <c r="FFP184" s="32"/>
      <c r="FFQ184" s="13"/>
      <c r="FFR184" s="32"/>
      <c r="FFS184" s="32"/>
      <c r="FFT184" s="32"/>
      <c r="FFU184" s="13"/>
      <c r="FFV184" s="32"/>
      <c r="FFW184" s="32"/>
      <c r="FFX184" s="32"/>
      <c r="FFY184" s="13"/>
      <c r="FFZ184" s="32"/>
      <c r="FGA184" s="32"/>
      <c r="FGB184" s="32"/>
      <c r="FGC184" s="13"/>
      <c r="FGD184" s="32"/>
      <c r="FGE184" s="32"/>
      <c r="FGF184" s="32"/>
      <c r="FGG184" s="13"/>
      <c r="FGH184" s="32"/>
      <c r="FGI184" s="32"/>
      <c r="FGJ184" s="32"/>
      <c r="FGK184" s="13"/>
      <c r="FGL184" s="32"/>
      <c r="FGM184" s="32"/>
      <c r="FGN184" s="32"/>
      <c r="FGO184" s="13"/>
      <c r="FGP184" s="32"/>
      <c r="FGQ184" s="32"/>
      <c r="FGR184" s="32"/>
      <c r="FGS184" s="13"/>
      <c r="FGT184" s="32"/>
      <c r="FGU184" s="32"/>
      <c r="FGV184" s="32"/>
      <c r="FGW184" s="13"/>
      <c r="FGX184" s="32"/>
      <c r="FGY184" s="32"/>
      <c r="FGZ184" s="32"/>
      <c r="FHA184" s="13"/>
      <c r="FHB184" s="32"/>
      <c r="FHC184" s="32"/>
      <c r="FHD184" s="32"/>
      <c r="FHE184" s="13"/>
      <c r="FHF184" s="32"/>
      <c r="FHG184" s="32"/>
      <c r="FHH184" s="32"/>
      <c r="FHI184" s="13"/>
      <c r="FHJ184" s="32"/>
      <c r="FHK184" s="32"/>
      <c r="FHL184" s="32"/>
      <c r="FHM184" s="13"/>
      <c r="FHN184" s="32"/>
      <c r="FHO184" s="32"/>
      <c r="FHP184" s="32"/>
      <c r="FHQ184" s="13"/>
      <c r="FHR184" s="32"/>
      <c r="FHS184" s="32"/>
      <c r="FHT184" s="32"/>
      <c r="FHU184" s="13"/>
      <c r="FHV184" s="32"/>
      <c r="FHW184" s="32"/>
      <c r="FHX184" s="32"/>
      <c r="FHY184" s="13"/>
      <c r="FHZ184" s="32"/>
      <c r="FIA184" s="32"/>
      <c r="FIB184" s="32"/>
      <c r="FIC184" s="13"/>
      <c r="FID184" s="32"/>
      <c r="FIE184" s="32"/>
      <c r="FIF184" s="32"/>
      <c r="FIG184" s="13"/>
      <c r="FIH184" s="32"/>
      <c r="FII184" s="32"/>
      <c r="FIJ184" s="32"/>
      <c r="FIK184" s="13"/>
      <c r="FIL184" s="32"/>
      <c r="FIM184" s="32"/>
      <c r="FIN184" s="32"/>
      <c r="FIO184" s="13"/>
      <c r="FIP184" s="32"/>
      <c r="FIQ184" s="32"/>
      <c r="FIR184" s="32"/>
      <c r="FIS184" s="13"/>
      <c r="FIT184" s="32"/>
      <c r="FIU184" s="32"/>
      <c r="FIV184" s="32"/>
      <c r="FIW184" s="13"/>
      <c r="FIX184" s="32"/>
      <c r="FIY184" s="32"/>
      <c r="FIZ184" s="32"/>
      <c r="FJA184" s="13"/>
      <c r="FJB184" s="32"/>
      <c r="FJC184" s="32"/>
      <c r="FJD184" s="32"/>
      <c r="FJE184" s="13"/>
      <c r="FJF184" s="32"/>
      <c r="FJG184" s="32"/>
      <c r="FJH184" s="32"/>
      <c r="FJI184" s="13"/>
      <c r="FJJ184" s="32"/>
      <c r="FJK184" s="32"/>
      <c r="FJL184" s="32"/>
      <c r="FJM184" s="13"/>
      <c r="FJN184" s="32"/>
      <c r="FJO184" s="32"/>
      <c r="FJP184" s="32"/>
      <c r="FJQ184" s="13"/>
      <c r="FJR184" s="32"/>
      <c r="FJS184" s="32"/>
      <c r="FJT184" s="32"/>
      <c r="FJU184" s="13"/>
      <c r="FJV184" s="32"/>
      <c r="FJW184" s="32"/>
      <c r="FJX184" s="32"/>
      <c r="FJY184" s="13"/>
      <c r="FJZ184" s="32"/>
      <c r="FKA184" s="32"/>
      <c r="FKB184" s="32"/>
      <c r="FKC184" s="13"/>
      <c r="FKD184" s="32"/>
      <c r="FKE184" s="32"/>
      <c r="FKF184" s="32"/>
      <c r="FKG184" s="13"/>
      <c r="FKH184" s="32"/>
      <c r="FKI184" s="32"/>
      <c r="FKJ184" s="32"/>
      <c r="FKK184" s="13"/>
      <c r="FKL184" s="32"/>
      <c r="FKM184" s="32"/>
      <c r="FKN184" s="32"/>
      <c r="FKO184" s="13"/>
      <c r="FKP184" s="32"/>
      <c r="FKQ184" s="32"/>
      <c r="FKR184" s="32"/>
      <c r="FKS184" s="13"/>
      <c r="FKT184" s="32"/>
      <c r="FKU184" s="32"/>
      <c r="FKV184" s="32"/>
      <c r="FKW184" s="13"/>
      <c r="FKX184" s="32"/>
      <c r="FKY184" s="32"/>
      <c r="FKZ184" s="32"/>
      <c r="FLA184" s="13"/>
      <c r="FLB184" s="32"/>
      <c r="FLC184" s="32"/>
      <c r="FLD184" s="32"/>
      <c r="FLE184" s="13"/>
      <c r="FLF184" s="32"/>
      <c r="FLG184" s="32"/>
      <c r="FLH184" s="32"/>
      <c r="FLI184" s="13"/>
      <c r="FLJ184" s="32"/>
      <c r="FLK184" s="32"/>
      <c r="FLL184" s="32"/>
      <c r="FLM184" s="13"/>
      <c r="FLN184" s="32"/>
      <c r="FLO184" s="32"/>
      <c r="FLP184" s="32"/>
      <c r="FLQ184" s="13"/>
      <c r="FLR184" s="32"/>
      <c r="FLS184" s="32"/>
      <c r="FLT184" s="32"/>
      <c r="FLU184" s="13"/>
      <c r="FLV184" s="32"/>
      <c r="FLW184" s="32"/>
      <c r="FLX184" s="32"/>
      <c r="FLY184" s="13"/>
      <c r="FLZ184" s="32"/>
      <c r="FMA184" s="32"/>
      <c r="FMB184" s="32"/>
      <c r="FMC184" s="13"/>
      <c r="FMD184" s="32"/>
      <c r="FME184" s="32"/>
      <c r="FMF184" s="32"/>
      <c r="FMG184" s="13"/>
      <c r="FMH184" s="32"/>
      <c r="FMI184" s="32"/>
      <c r="FMJ184" s="32"/>
      <c r="FMK184" s="13"/>
      <c r="FML184" s="32"/>
      <c r="FMM184" s="32"/>
      <c r="FMN184" s="32"/>
      <c r="FMO184" s="13"/>
      <c r="FMP184" s="32"/>
      <c r="FMQ184" s="32"/>
      <c r="FMR184" s="32"/>
      <c r="FMS184" s="13"/>
      <c r="FMT184" s="32"/>
      <c r="FMU184" s="32"/>
      <c r="FMV184" s="32"/>
      <c r="FMW184" s="13"/>
      <c r="FMX184" s="32"/>
      <c r="FMY184" s="32"/>
      <c r="FMZ184" s="32"/>
      <c r="FNA184" s="13"/>
      <c r="FNB184" s="32"/>
      <c r="FNC184" s="32"/>
      <c r="FND184" s="32"/>
      <c r="FNE184" s="13"/>
      <c r="FNF184" s="32"/>
      <c r="FNG184" s="32"/>
      <c r="FNH184" s="32"/>
      <c r="FNI184" s="13"/>
      <c r="FNJ184" s="32"/>
      <c r="FNK184" s="32"/>
      <c r="FNL184" s="32"/>
      <c r="FNM184" s="13"/>
      <c r="FNN184" s="32"/>
      <c r="FNO184" s="32"/>
      <c r="FNP184" s="32"/>
      <c r="FNQ184" s="13"/>
      <c r="FNR184" s="32"/>
      <c r="FNS184" s="32"/>
      <c r="FNT184" s="32"/>
      <c r="FNU184" s="13"/>
      <c r="FNV184" s="32"/>
      <c r="FNW184" s="32"/>
      <c r="FNX184" s="32"/>
      <c r="FNY184" s="13"/>
      <c r="FNZ184" s="32"/>
      <c r="FOA184" s="32"/>
      <c r="FOB184" s="32"/>
      <c r="FOC184" s="13"/>
      <c r="FOD184" s="32"/>
      <c r="FOE184" s="32"/>
      <c r="FOF184" s="32"/>
      <c r="FOG184" s="13"/>
      <c r="FOH184" s="32"/>
      <c r="FOI184" s="32"/>
      <c r="FOJ184" s="32"/>
      <c r="FOK184" s="13"/>
      <c r="FOL184" s="32"/>
      <c r="FOM184" s="32"/>
      <c r="FON184" s="32"/>
      <c r="FOO184" s="13"/>
      <c r="FOP184" s="32"/>
      <c r="FOQ184" s="32"/>
      <c r="FOR184" s="32"/>
      <c r="FOS184" s="13"/>
      <c r="FOT184" s="32"/>
      <c r="FOU184" s="32"/>
      <c r="FOV184" s="32"/>
      <c r="FOW184" s="13"/>
      <c r="FOX184" s="32"/>
      <c r="FOY184" s="32"/>
      <c r="FOZ184" s="32"/>
      <c r="FPA184" s="13"/>
      <c r="FPB184" s="32"/>
      <c r="FPC184" s="32"/>
      <c r="FPD184" s="32"/>
      <c r="FPE184" s="13"/>
      <c r="FPF184" s="32"/>
      <c r="FPG184" s="32"/>
      <c r="FPH184" s="32"/>
      <c r="FPI184" s="13"/>
      <c r="FPJ184" s="32"/>
      <c r="FPK184" s="32"/>
      <c r="FPL184" s="32"/>
      <c r="FPM184" s="13"/>
      <c r="FPN184" s="32"/>
      <c r="FPO184" s="32"/>
      <c r="FPP184" s="32"/>
      <c r="FPQ184" s="13"/>
      <c r="FPR184" s="32"/>
      <c r="FPS184" s="32"/>
      <c r="FPT184" s="32"/>
      <c r="FPU184" s="13"/>
      <c r="FPV184" s="32"/>
      <c r="FPW184" s="32"/>
      <c r="FPX184" s="32"/>
      <c r="FPY184" s="13"/>
      <c r="FPZ184" s="32"/>
      <c r="FQA184" s="32"/>
      <c r="FQB184" s="32"/>
      <c r="FQC184" s="13"/>
      <c r="FQD184" s="32"/>
      <c r="FQE184" s="32"/>
      <c r="FQF184" s="32"/>
      <c r="FQG184" s="13"/>
      <c r="FQH184" s="32"/>
      <c r="FQI184" s="32"/>
      <c r="FQJ184" s="32"/>
      <c r="FQK184" s="13"/>
      <c r="FQL184" s="32"/>
      <c r="FQM184" s="32"/>
      <c r="FQN184" s="32"/>
      <c r="FQO184" s="13"/>
      <c r="FQP184" s="32"/>
      <c r="FQQ184" s="32"/>
      <c r="FQR184" s="32"/>
      <c r="FQS184" s="13"/>
      <c r="FQT184" s="32"/>
      <c r="FQU184" s="32"/>
      <c r="FQV184" s="32"/>
      <c r="FQW184" s="13"/>
      <c r="FQX184" s="32"/>
      <c r="FQY184" s="32"/>
      <c r="FQZ184" s="32"/>
      <c r="FRA184" s="13"/>
      <c r="FRB184" s="32"/>
      <c r="FRC184" s="32"/>
      <c r="FRD184" s="32"/>
      <c r="FRE184" s="13"/>
      <c r="FRF184" s="32"/>
      <c r="FRG184" s="32"/>
      <c r="FRH184" s="32"/>
      <c r="FRI184" s="13"/>
      <c r="FRJ184" s="32"/>
      <c r="FRK184" s="32"/>
      <c r="FRL184" s="32"/>
      <c r="FRM184" s="13"/>
      <c r="FRN184" s="32"/>
      <c r="FRO184" s="32"/>
      <c r="FRP184" s="32"/>
      <c r="FRQ184" s="13"/>
      <c r="FRR184" s="32"/>
      <c r="FRS184" s="32"/>
      <c r="FRT184" s="32"/>
      <c r="FRU184" s="13"/>
      <c r="FRV184" s="32"/>
      <c r="FRW184" s="32"/>
      <c r="FRX184" s="32"/>
      <c r="FRY184" s="13"/>
      <c r="FRZ184" s="32"/>
      <c r="FSA184" s="32"/>
      <c r="FSB184" s="32"/>
      <c r="FSC184" s="13"/>
      <c r="FSD184" s="32"/>
      <c r="FSE184" s="32"/>
      <c r="FSF184" s="32"/>
      <c r="FSG184" s="13"/>
      <c r="FSH184" s="32"/>
      <c r="FSI184" s="32"/>
      <c r="FSJ184" s="32"/>
      <c r="FSK184" s="13"/>
      <c r="FSL184" s="32"/>
      <c r="FSM184" s="32"/>
      <c r="FSN184" s="32"/>
      <c r="FSO184" s="13"/>
      <c r="FSP184" s="32"/>
      <c r="FSQ184" s="32"/>
      <c r="FSR184" s="32"/>
      <c r="FSS184" s="13"/>
      <c r="FST184" s="32"/>
      <c r="FSU184" s="32"/>
      <c r="FSV184" s="32"/>
      <c r="FSW184" s="13"/>
      <c r="FSX184" s="32"/>
      <c r="FSY184" s="32"/>
      <c r="FSZ184" s="32"/>
      <c r="FTA184" s="13"/>
      <c r="FTB184" s="32"/>
      <c r="FTC184" s="32"/>
      <c r="FTD184" s="32"/>
      <c r="FTE184" s="13"/>
      <c r="FTF184" s="32"/>
      <c r="FTG184" s="32"/>
      <c r="FTH184" s="32"/>
      <c r="FTI184" s="13"/>
      <c r="FTJ184" s="32"/>
      <c r="FTK184" s="32"/>
      <c r="FTL184" s="32"/>
      <c r="FTM184" s="13"/>
      <c r="FTN184" s="32"/>
      <c r="FTO184" s="32"/>
      <c r="FTP184" s="32"/>
      <c r="FTQ184" s="13"/>
      <c r="FTR184" s="32"/>
      <c r="FTS184" s="32"/>
      <c r="FTT184" s="32"/>
      <c r="FTU184" s="13"/>
      <c r="FTV184" s="32"/>
      <c r="FTW184" s="32"/>
      <c r="FTX184" s="32"/>
      <c r="FTY184" s="13"/>
      <c r="FTZ184" s="32"/>
      <c r="FUA184" s="32"/>
      <c r="FUB184" s="32"/>
      <c r="FUC184" s="13"/>
      <c r="FUD184" s="32"/>
      <c r="FUE184" s="32"/>
      <c r="FUF184" s="32"/>
      <c r="FUG184" s="13"/>
      <c r="FUH184" s="32"/>
      <c r="FUI184" s="32"/>
      <c r="FUJ184" s="32"/>
      <c r="FUK184" s="13"/>
      <c r="FUL184" s="32"/>
      <c r="FUM184" s="32"/>
      <c r="FUN184" s="32"/>
      <c r="FUO184" s="13"/>
      <c r="FUP184" s="32"/>
      <c r="FUQ184" s="32"/>
      <c r="FUR184" s="32"/>
      <c r="FUS184" s="13"/>
      <c r="FUT184" s="32"/>
      <c r="FUU184" s="32"/>
      <c r="FUV184" s="32"/>
      <c r="FUW184" s="13"/>
      <c r="FUX184" s="32"/>
      <c r="FUY184" s="32"/>
      <c r="FUZ184" s="32"/>
      <c r="FVA184" s="13"/>
      <c r="FVB184" s="32"/>
      <c r="FVC184" s="32"/>
      <c r="FVD184" s="32"/>
      <c r="FVE184" s="13"/>
      <c r="FVF184" s="32"/>
      <c r="FVG184" s="32"/>
      <c r="FVH184" s="32"/>
      <c r="FVI184" s="13"/>
      <c r="FVJ184" s="32"/>
      <c r="FVK184" s="32"/>
      <c r="FVL184" s="32"/>
      <c r="FVM184" s="13"/>
      <c r="FVN184" s="32"/>
      <c r="FVO184" s="32"/>
      <c r="FVP184" s="32"/>
      <c r="FVQ184" s="13"/>
      <c r="FVR184" s="32"/>
      <c r="FVS184" s="32"/>
      <c r="FVT184" s="32"/>
      <c r="FVU184" s="13"/>
      <c r="FVV184" s="32"/>
      <c r="FVW184" s="32"/>
      <c r="FVX184" s="32"/>
      <c r="FVY184" s="13"/>
      <c r="FVZ184" s="32"/>
      <c r="FWA184" s="32"/>
      <c r="FWB184" s="32"/>
      <c r="FWC184" s="13"/>
      <c r="FWD184" s="32"/>
      <c r="FWE184" s="32"/>
      <c r="FWF184" s="32"/>
      <c r="FWG184" s="13"/>
      <c r="FWH184" s="32"/>
      <c r="FWI184" s="32"/>
      <c r="FWJ184" s="32"/>
      <c r="FWK184" s="13"/>
      <c r="FWL184" s="32"/>
      <c r="FWM184" s="32"/>
      <c r="FWN184" s="32"/>
      <c r="FWO184" s="13"/>
      <c r="FWP184" s="32"/>
      <c r="FWQ184" s="32"/>
      <c r="FWR184" s="32"/>
      <c r="FWS184" s="13"/>
      <c r="FWT184" s="32"/>
      <c r="FWU184" s="32"/>
      <c r="FWV184" s="32"/>
      <c r="FWW184" s="13"/>
      <c r="FWX184" s="32"/>
      <c r="FWY184" s="32"/>
      <c r="FWZ184" s="32"/>
      <c r="FXA184" s="13"/>
      <c r="FXB184" s="32"/>
      <c r="FXC184" s="32"/>
      <c r="FXD184" s="32"/>
      <c r="FXE184" s="13"/>
      <c r="FXF184" s="32"/>
      <c r="FXG184" s="32"/>
      <c r="FXH184" s="32"/>
      <c r="FXI184" s="13"/>
      <c r="FXJ184" s="32"/>
      <c r="FXK184" s="32"/>
      <c r="FXL184" s="32"/>
      <c r="FXM184" s="13"/>
      <c r="FXN184" s="32"/>
      <c r="FXO184" s="32"/>
      <c r="FXP184" s="32"/>
      <c r="FXQ184" s="13"/>
      <c r="FXR184" s="32"/>
      <c r="FXS184" s="32"/>
      <c r="FXT184" s="32"/>
      <c r="FXU184" s="13"/>
      <c r="FXV184" s="32"/>
      <c r="FXW184" s="32"/>
      <c r="FXX184" s="32"/>
      <c r="FXY184" s="13"/>
      <c r="FXZ184" s="32"/>
      <c r="FYA184" s="32"/>
      <c r="FYB184" s="32"/>
      <c r="FYC184" s="13"/>
      <c r="FYD184" s="32"/>
      <c r="FYE184" s="32"/>
      <c r="FYF184" s="32"/>
      <c r="FYG184" s="13"/>
      <c r="FYH184" s="32"/>
      <c r="FYI184" s="32"/>
      <c r="FYJ184" s="32"/>
      <c r="FYK184" s="13"/>
      <c r="FYL184" s="32"/>
      <c r="FYM184" s="32"/>
      <c r="FYN184" s="32"/>
      <c r="FYO184" s="13"/>
      <c r="FYP184" s="32"/>
      <c r="FYQ184" s="32"/>
      <c r="FYR184" s="32"/>
      <c r="FYS184" s="13"/>
      <c r="FYT184" s="32"/>
      <c r="FYU184" s="32"/>
      <c r="FYV184" s="32"/>
      <c r="FYW184" s="13"/>
      <c r="FYX184" s="32"/>
      <c r="FYY184" s="32"/>
      <c r="FYZ184" s="32"/>
      <c r="FZA184" s="13"/>
      <c r="FZB184" s="32"/>
      <c r="FZC184" s="32"/>
      <c r="FZD184" s="32"/>
      <c r="FZE184" s="13"/>
      <c r="FZF184" s="32"/>
      <c r="FZG184" s="32"/>
      <c r="FZH184" s="32"/>
      <c r="FZI184" s="13"/>
      <c r="FZJ184" s="32"/>
      <c r="FZK184" s="32"/>
      <c r="FZL184" s="32"/>
      <c r="FZM184" s="13"/>
      <c r="FZN184" s="32"/>
      <c r="FZO184" s="32"/>
      <c r="FZP184" s="32"/>
      <c r="FZQ184" s="13"/>
      <c r="FZR184" s="32"/>
      <c r="FZS184" s="32"/>
      <c r="FZT184" s="32"/>
      <c r="FZU184" s="13"/>
      <c r="FZV184" s="32"/>
      <c r="FZW184" s="32"/>
      <c r="FZX184" s="32"/>
      <c r="FZY184" s="13"/>
      <c r="FZZ184" s="32"/>
      <c r="GAA184" s="32"/>
      <c r="GAB184" s="32"/>
      <c r="GAC184" s="13"/>
      <c r="GAD184" s="32"/>
      <c r="GAE184" s="32"/>
      <c r="GAF184" s="32"/>
      <c r="GAG184" s="13"/>
      <c r="GAH184" s="32"/>
      <c r="GAI184" s="32"/>
      <c r="GAJ184" s="32"/>
      <c r="GAK184" s="13"/>
      <c r="GAL184" s="32"/>
      <c r="GAM184" s="32"/>
      <c r="GAN184" s="32"/>
      <c r="GAO184" s="13"/>
      <c r="GAP184" s="32"/>
      <c r="GAQ184" s="32"/>
      <c r="GAR184" s="32"/>
      <c r="GAS184" s="13"/>
      <c r="GAT184" s="32"/>
      <c r="GAU184" s="32"/>
      <c r="GAV184" s="32"/>
      <c r="GAW184" s="13"/>
      <c r="GAX184" s="32"/>
      <c r="GAY184" s="32"/>
      <c r="GAZ184" s="32"/>
      <c r="GBA184" s="13"/>
      <c r="GBB184" s="32"/>
      <c r="GBC184" s="32"/>
      <c r="GBD184" s="32"/>
      <c r="GBE184" s="13"/>
      <c r="GBF184" s="32"/>
      <c r="GBG184" s="32"/>
      <c r="GBH184" s="32"/>
      <c r="GBI184" s="13"/>
      <c r="GBJ184" s="32"/>
      <c r="GBK184" s="32"/>
      <c r="GBL184" s="32"/>
      <c r="GBM184" s="13"/>
      <c r="GBN184" s="32"/>
      <c r="GBO184" s="32"/>
      <c r="GBP184" s="32"/>
      <c r="GBQ184" s="13"/>
      <c r="GBR184" s="32"/>
      <c r="GBS184" s="32"/>
      <c r="GBT184" s="32"/>
      <c r="GBU184" s="13"/>
      <c r="GBV184" s="32"/>
      <c r="GBW184" s="32"/>
      <c r="GBX184" s="32"/>
      <c r="GBY184" s="13"/>
      <c r="GBZ184" s="32"/>
      <c r="GCA184" s="32"/>
      <c r="GCB184" s="32"/>
      <c r="GCC184" s="13"/>
      <c r="GCD184" s="32"/>
      <c r="GCE184" s="32"/>
      <c r="GCF184" s="32"/>
      <c r="GCG184" s="13"/>
      <c r="GCH184" s="32"/>
      <c r="GCI184" s="32"/>
      <c r="GCJ184" s="32"/>
      <c r="GCK184" s="13"/>
      <c r="GCL184" s="32"/>
      <c r="GCM184" s="32"/>
      <c r="GCN184" s="32"/>
      <c r="GCO184" s="13"/>
      <c r="GCP184" s="32"/>
      <c r="GCQ184" s="32"/>
      <c r="GCR184" s="32"/>
      <c r="GCS184" s="13"/>
      <c r="GCT184" s="32"/>
      <c r="GCU184" s="32"/>
      <c r="GCV184" s="32"/>
      <c r="GCW184" s="13"/>
      <c r="GCX184" s="32"/>
      <c r="GCY184" s="32"/>
      <c r="GCZ184" s="32"/>
      <c r="GDA184" s="13"/>
      <c r="GDB184" s="32"/>
      <c r="GDC184" s="32"/>
      <c r="GDD184" s="32"/>
      <c r="GDE184" s="13"/>
      <c r="GDF184" s="32"/>
      <c r="GDG184" s="32"/>
      <c r="GDH184" s="32"/>
      <c r="GDI184" s="13"/>
      <c r="GDJ184" s="32"/>
      <c r="GDK184" s="32"/>
      <c r="GDL184" s="32"/>
      <c r="GDM184" s="13"/>
      <c r="GDN184" s="32"/>
      <c r="GDO184" s="32"/>
      <c r="GDP184" s="32"/>
      <c r="GDQ184" s="13"/>
      <c r="GDR184" s="32"/>
      <c r="GDS184" s="32"/>
      <c r="GDT184" s="32"/>
      <c r="GDU184" s="13"/>
      <c r="GDV184" s="32"/>
      <c r="GDW184" s="32"/>
      <c r="GDX184" s="32"/>
      <c r="GDY184" s="13"/>
      <c r="GDZ184" s="32"/>
      <c r="GEA184" s="32"/>
      <c r="GEB184" s="32"/>
      <c r="GEC184" s="13"/>
      <c r="GED184" s="32"/>
      <c r="GEE184" s="32"/>
      <c r="GEF184" s="32"/>
      <c r="GEG184" s="13"/>
      <c r="GEH184" s="32"/>
      <c r="GEI184" s="32"/>
      <c r="GEJ184" s="32"/>
      <c r="GEK184" s="13"/>
      <c r="GEL184" s="32"/>
      <c r="GEM184" s="32"/>
      <c r="GEN184" s="32"/>
      <c r="GEO184" s="13"/>
      <c r="GEP184" s="32"/>
      <c r="GEQ184" s="32"/>
      <c r="GER184" s="32"/>
      <c r="GES184" s="13"/>
      <c r="GET184" s="32"/>
      <c r="GEU184" s="32"/>
      <c r="GEV184" s="32"/>
      <c r="GEW184" s="13"/>
      <c r="GEX184" s="32"/>
      <c r="GEY184" s="32"/>
      <c r="GEZ184" s="32"/>
      <c r="GFA184" s="13"/>
      <c r="GFB184" s="32"/>
      <c r="GFC184" s="32"/>
      <c r="GFD184" s="32"/>
      <c r="GFE184" s="13"/>
      <c r="GFF184" s="32"/>
      <c r="GFG184" s="32"/>
      <c r="GFH184" s="32"/>
      <c r="GFI184" s="13"/>
      <c r="GFJ184" s="32"/>
      <c r="GFK184" s="32"/>
      <c r="GFL184" s="32"/>
      <c r="GFM184" s="13"/>
      <c r="GFN184" s="32"/>
      <c r="GFO184" s="32"/>
      <c r="GFP184" s="32"/>
      <c r="GFQ184" s="13"/>
      <c r="GFR184" s="32"/>
      <c r="GFS184" s="32"/>
      <c r="GFT184" s="32"/>
      <c r="GFU184" s="13"/>
      <c r="GFV184" s="32"/>
      <c r="GFW184" s="32"/>
      <c r="GFX184" s="32"/>
      <c r="GFY184" s="13"/>
      <c r="GFZ184" s="32"/>
      <c r="GGA184" s="32"/>
      <c r="GGB184" s="32"/>
      <c r="GGC184" s="13"/>
      <c r="GGD184" s="32"/>
      <c r="GGE184" s="32"/>
      <c r="GGF184" s="32"/>
      <c r="GGG184" s="13"/>
      <c r="GGH184" s="32"/>
      <c r="GGI184" s="32"/>
      <c r="GGJ184" s="32"/>
      <c r="GGK184" s="13"/>
      <c r="GGL184" s="32"/>
      <c r="GGM184" s="32"/>
      <c r="GGN184" s="32"/>
      <c r="GGO184" s="13"/>
      <c r="GGP184" s="32"/>
      <c r="GGQ184" s="32"/>
      <c r="GGR184" s="32"/>
      <c r="GGS184" s="13"/>
      <c r="GGT184" s="32"/>
      <c r="GGU184" s="32"/>
      <c r="GGV184" s="32"/>
      <c r="GGW184" s="13"/>
      <c r="GGX184" s="32"/>
      <c r="GGY184" s="32"/>
      <c r="GGZ184" s="32"/>
      <c r="GHA184" s="13"/>
      <c r="GHB184" s="32"/>
      <c r="GHC184" s="32"/>
      <c r="GHD184" s="32"/>
      <c r="GHE184" s="13"/>
      <c r="GHF184" s="32"/>
      <c r="GHG184" s="32"/>
      <c r="GHH184" s="32"/>
      <c r="GHI184" s="13"/>
      <c r="GHJ184" s="32"/>
      <c r="GHK184" s="32"/>
      <c r="GHL184" s="32"/>
      <c r="GHM184" s="13"/>
      <c r="GHN184" s="32"/>
      <c r="GHO184" s="32"/>
      <c r="GHP184" s="32"/>
      <c r="GHQ184" s="13"/>
      <c r="GHR184" s="32"/>
      <c r="GHS184" s="32"/>
      <c r="GHT184" s="32"/>
      <c r="GHU184" s="13"/>
      <c r="GHV184" s="32"/>
      <c r="GHW184" s="32"/>
      <c r="GHX184" s="32"/>
      <c r="GHY184" s="13"/>
      <c r="GHZ184" s="32"/>
      <c r="GIA184" s="32"/>
      <c r="GIB184" s="32"/>
      <c r="GIC184" s="13"/>
      <c r="GID184" s="32"/>
      <c r="GIE184" s="32"/>
      <c r="GIF184" s="32"/>
      <c r="GIG184" s="13"/>
      <c r="GIH184" s="32"/>
      <c r="GII184" s="32"/>
      <c r="GIJ184" s="32"/>
      <c r="GIK184" s="13"/>
      <c r="GIL184" s="32"/>
      <c r="GIM184" s="32"/>
      <c r="GIN184" s="32"/>
      <c r="GIO184" s="13"/>
      <c r="GIP184" s="32"/>
      <c r="GIQ184" s="32"/>
      <c r="GIR184" s="32"/>
      <c r="GIS184" s="13"/>
      <c r="GIT184" s="32"/>
      <c r="GIU184" s="32"/>
      <c r="GIV184" s="32"/>
      <c r="GIW184" s="13"/>
      <c r="GIX184" s="32"/>
      <c r="GIY184" s="32"/>
      <c r="GIZ184" s="32"/>
      <c r="GJA184" s="13"/>
      <c r="GJB184" s="32"/>
      <c r="GJC184" s="32"/>
      <c r="GJD184" s="32"/>
      <c r="GJE184" s="13"/>
      <c r="GJF184" s="32"/>
      <c r="GJG184" s="32"/>
      <c r="GJH184" s="32"/>
      <c r="GJI184" s="13"/>
      <c r="GJJ184" s="32"/>
      <c r="GJK184" s="32"/>
      <c r="GJL184" s="32"/>
      <c r="GJM184" s="13"/>
      <c r="GJN184" s="32"/>
      <c r="GJO184" s="32"/>
      <c r="GJP184" s="32"/>
      <c r="GJQ184" s="13"/>
      <c r="GJR184" s="32"/>
      <c r="GJS184" s="32"/>
      <c r="GJT184" s="32"/>
      <c r="GJU184" s="13"/>
      <c r="GJV184" s="32"/>
      <c r="GJW184" s="32"/>
      <c r="GJX184" s="32"/>
      <c r="GJY184" s="13"/>
      <c r="GJZ184" s="32"/>
      <c r="GKA184" s="32"/>
      <c r="GKB184" s="32"/>
      <c r="GKC184" s="13"/>
      <c r="GKD184" s="32"/>
      <c r="GKE184" s="32"/>
      <c r="GKF184" s="32"/>
      <c r="GKG184" s="13"/>
      <c r="GKH184" s="32"/>
      <c r="GKI184" s="32"/>
      <c r="GKJ184" s="32"/>
      <c r="GKK184" s="13"/>
      <c r="GKL184" s="32"/>
      <c r="GKM184" s="32"/>
      <c r="GKN184" s="32"/>
      <c r="GKO184" s="13"/>
      <c r="GKP184" s="32"/>
      <c r="GKQ184" s="32"/>
      <c r="GKR184" s="32"/>
      <c r="GKS184" s="13"/>
      <c r="GKT184" s="32"/>
      <c r="GKU184" s="32"/>
      <c r="GKV184" s="32"/>
      <c r="GKW184" s="13"/>
      <c r="GKX184" s="32"/>
      <c r="GKY184" s="32"/>
      <c r="GKZ184" s="32"/>
      <c r="GLA184" s="13"/>
      <c r="GLB184" s="32"/>
      <c r="GLC184" s="32"/>
      <c r="GLD184" s="32"/>
      <c r="GLE184" s="13"/>
      <c r="GLF184" s="32"/>
      <c r="GLG184" s="32"/>
      <c r="GLH184" s="32"/>
      <c r="GLI184" s="13"/>
      <c r="GLJ184" s="32"/>
      <c r="GLK184" s="32"/>
      <c r="GLL184" s="32"/>
      <c r="GLM184" s="13"/>
      <c r="GLN184" s="32"/>
      <c r="GLO184" s="32"/>
      <c r="GLP184" s="32"/>
      <c r="GLQ184" s="13"/>
      <c r="GLR184" s="32"/>
      <c r="GLS184" s="32"/>
      <c r="GLT184" s="32"/>
      <c r="GLU184" s="13"/>
      <c r="GLV184" s="32"/>
      <c r="GLW184" s="32"/>
      <c r="GLX184" s="32"/>
      <c r="GLY184" s="13"/>
      <c r="GLZ184" s="32"/>
      <c r="GMA184" s="32"/>
      <c r="GMB184" s="32"/>
      <c r="GMC184" s="13"/>
      <c r="GMD184" s="32"/>
      <c r="GME184" s="32"/>
      <c r="GMF184" s="32"/>
      <c r="GMG184" s="13"/>
      <c r="GMH184" s="32"/>
      <c r="GMI184" s="32"/>
      <c r="GMJ184" s="32"/>
      <c r="GMK184" s="13"/>
      <c r="GML184" s="32"/>
      <c r="GMM184" s="32"/>
      <c r="GMN184" s="32"/>
      <c r="GMO184" s="13"/>
      <c r="GMP184" s="32"/>
      <c r="GMQ184" s="32"/>
      <c r="GMR184" s="32"/>
      <c r="GMS184" s="13"/>
      <c r="GMT184" s="32"/>
      <c r="GMU184" s="32"/>
      <c r="GMV184" s="32"/>
      <c r="GMW184" s="13"/>
      <c r="GMX184" s="32"/>
      <c r="GMY184" s="32"/>
      <c r="GMZ184" s="32"/>
      <c r="GNA184" s="13"/>
      <c r="GNB184" s="32"/>
      <c r="GNC184" s="32"/>
      <c r="GND184" s="32"/>
      <c r="GNE184" s="13"/>
      <c r="GNF184" s="32"/>
      <c r="GNG184" s="32"/>
      <c r="GNH184" s="32"/>
      <c r="GNI184" s="13"/>
      <c r="GNJ184" s="32"/>
      <c r="GNK184" s="32"/>
      <c r="GNL184" s="32"/>
      <c r="GNM184" s="13"/>
      <c r="GNN184" s="32"/>
      <c r="GNO184" s="32"/>
      <c r="GNP184" s="32"/>
      <c r="GNQ184" s="13"/>
      <c r="GNR184" s="32"/>
      <c r="GNS184" s="32"/>
      <c r="GNT184" s="32"/>
      <c r="GNU184" s="13"/>
      <c r="GNV184" s="32"/>
      <c r="GNW184" s="32"/>
      <c r="GNX184" s="32"/>
      <c r="GNY184" s="13"/>
      <c r="GNZ184" s="32"/>
      <c r="GOA184" s="32"/>
      <c r="GOB184" s="32"/>
      <c r="GOC184" s="13"/>
      <c r="GOD184" s="32"/>
      <c r="GOE184" s="32"/>
      <c r="GOF184" s="32"/>
      <c r="GOG184" s="13"/>
      <c r="GOH184" s="32"/>
      <c r="GOI184" s="32"/>
      <c r="GOJ184" s="32"/>
      <c r="GOK184" s="13"/>
      <c r="GOL184" s="32"/>
      <c r="GOM184" s="32"/>
      <c r="GON184" s="32"/>
      <c r="GOO184" s="13"/>
      <c r="GOP184" s="32"/>
      <c r="GOQ184" s="32"/>
      <c r="GOR184" s="32"/>
      <c r="GOS184" s="13"/>
      <c r="GOT184" s="32"/>
      <c r="GOU184" s="32"/>
      <c r="GOV184" s="32"/>
      <c r="GOW184" s="13"/>
      <c r="GOX184" s="32"/>
      <c r="GOY184" s="32"/>
      <c r="GOZ184" s="32"/>
      <c r="GPA184" s="13"/>
      <c r="GPB184" s="32"/>
      <c r="GPC184" s="32"/>
      <c r="GPD184" s="32"/>
      <c r="GPE184" s="13"/>
      <c r="GPF184" s="32"/>
      <c r="GPG184" s="32"/>
      <c r="GPH184" s="32"/>
      <c r="GPI184" s="13"/>
      <c r="GPJ184" s="32"/>
      <c r="GPK184" s="32"/>
      <c r="GPL184" s="32"/>
      <c r="GPM184" s="13"/>
      <c r="GPN184" s="32"/>
      <c r="GPO184" s="32"/>
      <c r="GPP184" s="32"/>
      <c r="GPQ184" s="13"/>
      <c r="GPR184" s="32"/>
      <c r="GPS184" s="32"/>
      <c r="GPT184" s="32"/>
      <c r="GPU184" s="13"/>
      <c r="GPV184" s="32"/>
      <c r="GPW184" s="32"/>
      <c r="GPX184" s="32"/>
      <c r="GPY184" s="13"/>
      <c r="GPZ184" s="32"/>
      <c r="GQA184" s="32"/>
      <c r="GQB184" s="32"/>
      <c r="GQC184" s="13"/>
      <c r="GQD184" s="32"/>
      <c r="GQE184" s="32"/>
      <c r="GQF184" s="32"/>
      <c r="GQG184" s="13"/>
      <c r="GQH184" s="32"/>
      <c r="GQI184" s="32"/>
      <c r="GQJ184" s="32"/>
      <c r="GQK184" s="13"/>
      <c r="GQL184" s="32"/>
      <c r="GQM184" s="32"/>
      <c r="GQN184" s="32"/>
      <c r="GQO184" s="13"/>
      <c r="GQP184" s="32"/>
      <c r="GQQ184" s="32"/>
      <c r="GQR184" s="32"/>
      <c r="GQS184" s="13"/>
      <c r="GQT184" s="32"/>
      <c r="GQU184" s="32"/>
      <c r="GQV184" s="32"/>
      <c r="GQW184" s="13"/>
      <c r="GQX184" s="32"/>
      <c r="GQY184" s="32"/>
      <c r="GQZ184" s="32"/>
      <c r="GRA184" s="13"/>
      <c r="GRB184" s="32"/>
      <c r="GRC184" s="32"/>
      <c r="GRD184" s="32"/>
      <c r="GRE184" s="13"/>
      <c r="GRF184" s="32"/>
      <c r="GRG184" s="32"/>
      <c r="GRH184" s="32"/>
      <c r="GRI184" s="13"/>
      <c r="GRJ184" s="32"/>
      <c r="GRK184" s="32"/>
      <c r="GRL184" s="32"/>
      <c r="GRM184" s="13"/>
      <c r="GRN184" s="32"/>
      <c r="GRO184" s="32"/>
      <c r="GRP184" s="32"/>
      <c r="GRQ184" s="13"/>
      <c r="GRR184" s="32"/>
      <c r="GRS184" s="32"/>
      <c r="GRT184" s="32"/>
      <c r="GRU184" s="13"/>
      <c r="GRV184" s="32"/>
      <c r="GRW184" s="32"/>
      <c r="GRX184" s="32"/>
      <c r="GRY184" s="13"/>
      <c r="GRZ184" s="32"/>
      <c r="GSA184" s="32"/>
      <c r="GSB184" s="32"/>
      <c r="GSC184" s="13"/>
      <c r="GSD184" s="32"/>
      <c r="GSE184" s="32"/>
      <c r="GSF184" s="32"/>
      <c r="GSG184" s="13"/>
      <c r="GSH184" s="32"/>
      <c r="GSI184" s="32"/>
      <c r="GSJ184" s="32"/>
      <c r="GSK184" s="13"/>
      <c r="GSL184" s="32"/>
      <c r="GSM184" s="32"/>
      <c r="GSN184" s="32"/>
      <c r="GSO184" s="13"/>
      <c r="GSP184" s="32"/>
      <c r="GSQ184" s="32"/>
      <c r="GSR184" s="32"/>
      <c r="GSS184" s="13"/>
      <c r="GST184" s="32"/>
      <c r="GSU184" s="32"/>
      <c r="GSV184" s="32"/>
      <c r="GSW184" s="13"/>
      <c r="GSX184" s="32"/>
      <c r="GSY184" s="32"/>
      <c r="GSZ184" s="32"/>
      <c r="GTA184" s="13"/>
      <c r="GTB184" s="32"/>
      <c r="GTC184" s="32"/>
      <c r="GTD184" s="32"/>
      <c r="GTE184" s="13"/>
      <c r="GTF184" s="32"/>
      <c r="GTG184" s="32"/>
      <c r="GTH184" s="32"/>
      <c r="GTI184" s="13"/>
      <c r="GTJ184" s="32"/>
      <c r="GTK184" s="32"/>
      <c r="GTL184" s="32"/>
      <c r="GTM184" s="13"/>
      <c r="GTN184" s="32"/>
      <c r="GTO184" s="32"/>
      <c r="GTP184" s="32"/>
      <c r="GTQ184" s="13"/>
      <c r="GTR184" s="32"/>
      <c r="GTS184" s="32"/>
      <c r="GTT184" s="32"/>
      <c r="GTU184" s="13"/>
      <c r="GTV184" s="32"/>
      <c r="GTW184" s="32"/>
      <c r="GTX184" s="32"/>
      <c r="GTY184" s="13"/>
      <c r="GTZ184" s="32"/>
      <c r="GUA184" s="32"/>
      <c r="GUB184" s="32"/>
      <c r="GUC184" s="13"/>
      <c r="GUD184" s="32"/>
      <c r="GUE184" s="32"/>
      <c r="GUF184" s="32"/>
      <c r="GUG184" s="13"/>
      <c r="GUH184" s="32"/>
      <c r="GUI184" s="32"/>
      <c r="GUJ184" s="32"/>
      <c r="GUK184" s="13"/>
      <c r="GUL184" s="32"/>
      <c r="GUM184" s="32"/>
      <c r="GUN184" s="32"/>
      <c r="GUO184" s="13"/>
      <c r="GUP184" s="32"/>
      <c r="GUQ184" s="32"/>
      <c r="GUR184" s="32"/>
      <c r="GUS184" s="13"/>
      <c r="GUT184" s="32"/>
      <c r="GUU184" s="32"/>
      <c r="GUV184" s="32"/>
      <c r="GUW184" s="13"/>
      <c r="GUX184" s="32"/>
      <c r="GUY184" s="32"/>
      <c r="GUZ184" s="32"/>
      <c r="GVA184" s="13"/>
      <c r="GVB184" s="32"/>
      <c r="GVC184" s="32"/>
      <c r="GVD184" s="32"/>
      <c r="GVE184" s="13"/>
      <c r="GVF184" s="32"/>
      <c r="GVG184" s="32"/>
      <c r="GVH184" s="32"/>
      <c r="GVI184" s="13"/>
      <c r="GVJ184" s="32"/>
      <c r="GVK184" s="32"/>
      <c r="GVL184" s="32"/>
      <c r="GVM184" s="13"/>
      <c r="GVN184" s="32"/>
      <c r="GVO184" s="32"/>
      <c r="GVP184" s="32"/>
      <c r="GVQ184" s="13"/>
      <c r="GVR184" s="32"/>
      <c r="GVS184" s="32"/>
      <c r="GVT184" s="32"/>
      <c r="GVU184" s="13"/>
      <c r="GVV184" s="32"/>
      <c r="GVW184" s="32"/>
      <c r="GVX184" s="32"/>
      <c r="GVY184" s="13"/>
      <c r="GVZ184" s="32"/>
      <c r="GWA184" s="32"/>
      <c r="GWB184" s="32"/>
      <c r="GWC184" s="13"/>
      <c r="GWD184" s="32"/>
      <c r="GWE184" s="32"/>
      <c r="GWF184" s="32"/>
      <c r="GWG184" s="13"/>
      <c r="GWH184" s="32"/>
      <c r="GWI184" s="32"/>
      <c r="GWJ184" s="32"/>
      <c r="GWK184" s="13"/>
      <c r="GWL184" s="32"/>
      <c r="GWM184" s="32"/>
      <c r="GWN184" s="32"/>
      <c r="GWO184" s="13"/>
      <c r="GWP184" s="32"/>
      <c r="GWQ184" s="32"/>
      <c r="GWR184" s="32"/>
      <c r="GWS184" s="13"/>
      <c r="GWT184" s="32"/>
      <c r="GWU184" s="32"/>
      <c r="GWV184" s="32"/>
      <c r="GWW184" s="13"/>
      <c r="GWX184" s="32"/>
      <c r="GWY184" s="32"/>
      <c r="GWZ184" s="32"/>
      <c r="GXA184" s="13"/>
      <c r="GXB184" s="32"/>
      <c r="GXC184" s="32"/>
      <c r="GXD184" s="32"/>
      <c r="GXE184" s="13"/>
      <c r="GXF184" s="32"/>
      <c r="GXG184" s="32"/>
      <c r="GXH184" s="32"/>
      <c r="GXI184" s="13"/>
      <c r="GXJ184" s="32"/>
      <c r="GXK184" s="32"/>
      <c r="GXL184" s="32"/>
      <c r="GXM184" s="13"/>
      <c r="GXN184" s="32"/>
      <c r="GXO184" s="32"/>
      <c r="GXP184" s="32"/>
      <c r="GXQ184" s="13"/>
      <c r="GXR184" s="32"/>
      <c r="GXS184" s="32"/>
      <c r="GXT184" s="32"/>
      <c r="GXU184" s="13"/>
      <c r="GXV184" s="32"/>
      <c r="GXW184" s="32"/>
      <c r="GXX184" s="32"/>
      <c r="GXY184" s="13"/>
      <c r="GXZ184" s="32"/>
      <c r="GYA184" s="32"/>
      <c r="GYB184" s="32"/>
      <c r="GYC184" s="13"/>
      <c r="GYD184" s="32"/>
      <c r="GYE184" s="32"/>
      <c r="GYF184" s="32"/>
      <c r="GYG184" s="13"/>
      <c r="GYH184" s="32"/>
      <c r="GYI184" s="32"/>
      <c r="GYJ184" s="32"/>
      <c r="GYK184" s="13"/>
      <c r="GYL184" s="32"/>
      <c r="GYM184" s="32"/>
      <c r="GYN184" s="32"/>
      <c r="GYO184" s="13"/>
      <c r="GYP184" s="32"/>
      <c r="GYQ184" s="32"/>
      <c r="GYR184" s="32"/>
      <c r="GYS184" s="13"/>
      <c r="GYT184" s="32"/>
      <c r="GYU184" s="32"/>
      <c r="GYV184" s="32"/>
      <c r="GYW184" s="13"/>
      <c r="GYX184" s="32"/>
      <c r="GYY184" s="32"/>
      <c r="GYZ184" s="32"/>
      <c r="GZA184" s="13"/>
      <c r="GZB184" s="32"/>
      <c r="GZC184" s="32"/>
      <c r="GZD184" s="32"/>
      <c r="GZE184" s="13"/>
      <c r="GZF184" s="32"/>
      <c r="GZG184" s="32"/>
      <c r="GZH184" s="32"/>
      <c r="GZI184" s="13"/>
      <c r="GZJ184" s="32"/>
      <c r="GZK184" s="32"/>
      <c r="GZL184" s="32"/>
      <c r="GZM184" s="13"/>
      <c r="GZN184" s="32"/>
      <c r="GZO184" s="32"/>
      <c r="GZP184" s="32"/>
      <c r="GZQ184" s="13"/>
      <c r="GZR184" s="32"/>
      <c r="GZS184" s="32"/>
      <c r="GZT184" s="32"/>
      <c r="GZU184" s="13"/>
      <c r="GZV184" s="32"/>
      <c r="GZW184" s="32"/>
      <c r="GZX184" s="32"/>
      <c r="GZY184" s="13"/>
      <c r="GZZ184" s="32"/>
      <c r="HAA184" s="32"/>
      <c r="HAB184" s="32"/>
      <c r="HAC184" s="13"/>
      <c r="HAD184" s="32"/>
      <c r="HAE184" s="32"/>
      <c r="HAF184" s="32"/>
      <c r="HAG184" s="13"/>
      <c r="HAH184" s="32"/>
      <c r="HAI184" s="32"/>
      <c r="HAJ184" s="32"/>
      <c r="HAK184" s="13"/>
      <c r="HAL184" s="32"/>
      <c r="HAM184" s="32"/>
      <c r="HAN184" s="32"/>
      <c r="HAO184" s="13"/>
      <c r="HAP184" s="32"/>
      <c r="HAQ184" s="32"/>
      <c r="HAR184" s="32"/>
      <c r="HAS184" s="13"/>
      <c r="HAT184" s="32"/>
      <c r="HAU184" s="32"/>
      <c r="HAV184" s="32"/>
      <c r="HAW184" s="13"/>
      <c r="HAX184" s="32"/>
      <c r="HAY184" s="32"/>
      <c r="HAZ184" s="32"/>
      <c r="HBA184" s="13"/>
      <c r="HBB184" s="32"/>
      <c r="HBC184" s="32"/>
      <c r="HBD184" s="32"/>
      <c r="HBE184" s="13"/>
      <c r="HBF184" s="32"/>
      <c r="HBG184" s="32"/>
      <c r="HBH184" s="32"/>
      <c r="HBI184" s="13"/>
      <c r="HBJ184" s="32"/>
      <c r="HBK184" s="32"/>
      <c r="HBL184" s="32"/>
      <c r="HBM184" s="13"/>
      <c r="HBN184" s="32"/>
      <c r="HBO184" s="32"/>
      <c r="HBP184" s="32"/>
      <c r="HBQ184" s="13"/>
      <c r="HBR184" s="32"/>
      <c r="HBS184" s="32"/>
      <c r="HBT184" s="32"/>
      <c r="HBU184" s="13"/>
      <c r="HBV184" s="32"/>
      <c r="HBW184" s="32"/>
      <c r="HBX184" s="32"/>
      <c r="HBY184" s="13"/>
      <c r="HBZ184" s="32"/>
      <c r="HCA184" s="32"/>
      <c r="HCB184" s="32"/>
      <c r="HCC184" s="13"/>
      <c r="HCD184" s="32"/>
      <c r="HCE184" s="32"/>
      <c r="HCF184" s="32"/>
      <c r="HCG184" s="13"/>
      <c r="HCH184" s="32"/>
      <c r="HCI184" s="32"/>
      <c r="HCJ184" s="32"/>
      <c r="HCK184" s="13"/>
      <c r="HCL184" s="32"/>
      <c r="HCM184" s="32"/>
      <c r="HCN184" s="32"/>
      <c r="HCO184" s="13"/>
      <c r="HCP184" s="32"/>
      <c r="HCQ184" s="32"/>
      <c r="HCR184" s="32"/>
      <c r="HCS184" s="13"/>
      <c r="HCT184" s="32"/>
      <c r="HCU184" s="32"/>
      <c r="HCV184" s="32"/>
      <c r="HCW184" s="13"/>
      <c r="HCX184" s="32"/>
      <c r="HCY184" s="32"/>
      <c r="HCZ184" s="32"/>
      <c r="HDA184" s="13"/>
      <c r="HDB184" s="32"/>
      <c r="HDC184" s="32"/>
      <c r="HDD184" s="32"/>
      <c r="HDE184" s="13"/>
      <c r="HDF184" s="32"/>
      <c r="HDG184" s="32"/>
      <c r="HDH184" s="32"/>
      <c r="HDI184" s="13"/>
      <c r="HDJ184" s="32"/>
      <c r="HDK184" s="32"/>
      <c r="HDL184" s="32"/>
      <c r="HDM184" s="13"/>
      <c r="HDN184" s="32"/>
      <c r="HDO184" s="32"/>
      <c r="HDP184" s="32"/>
      <c r="HDQ184" s="13"/>
      <c r="HDR184" s="32"/>
      <c r="HDS184" s="32"/>
      <c r="HDT184" s="32"/>
      <c r="HDU184" s="13"/>
      <c r="HDV184" s="32"/>
      <c r="HDW184" s="32"/>
      <c r="HDX184" s="32"/>
      <c r="HDY184" s="13"/>
      <c r="HDZ184" s="32"/>
      <c r="HEA184" s="32"/>
      <c r="HEB184" s="32"/>
      <c r="HEC184" s="13"/>
      <c r="HED184" s="32"/>
      <c r="HEE184" s="32"/>
      <c r="HEF184" s="32"/>
      <c r="HEG184" s="13"/>
      <c r="HEH184" s="32"/>
      <c r="HEI184" s="32"/>
      <c r="HEJ184" s="32"/>
      <c r="HEK184" s="13"/>
      <c r="HEL184" s="32"/>
      <c r="HEM184" s="32"/>
      <c r="HEN184" s="32"/>
      <c r="HEO184" s="13"/>
      <c r="HEP184" s="32"/>
      <c r="HEQ184" s="32"/>
      <c r="HER184" s="32"/>
      <c r="HES184" s="13"/>
      <c r="HET184" s="32"/>
      <c r="HEU184" s="32"/>
      <c r="HEV184" s="32"/>
      <c r="HEW184" s="13"/>
      <c r="HEX184" s="32"/>
      <c r="HEY184" s="32"/>
      <c r="HEZ184" s="32"/>
      <c r="HFA184" s="13"/>
      <c r="HFB184" s="32"/>
      <c r="HFC184" s="32"/>
      <c r="HFD184" s="32"/>
      <c r="HFE184" s="13"/>
      <c r="HFF184" s="32"/>
      <c r="HFG184" s="32"/>
      <c r="HFH184" s="32"/>
      <c r="HFI184" s="13"/>
      <c r="HFJ184" s="32"/>
      <c r="HFK184" s="32"/>
      <c r="HFL184" s="32"/>
      <c r="HFM184" s="13"/>
      <c r="HFN184" s="32"/>
      <c r="HFO184" s="32"/>
      <c r="HFP184" s="32"/>
      <c r="HFQ184" s="13"/>
      <c r="HFR184" s="32"/>
      <c r="HFS184" s="32"/>
      <c r="HFT184" s="32"/>
      <c r="HFU184" s="13"/>
      <c r="HFV184" s="32"/>
      <c r="HFW184" s="32"/>
      <c r="HFX184" s="32"/>
      <c r="HFY184" s="13"/>
      <c r="HFZ184" s="32"/>
      <c r="HGA184" s="32"/>
      <c r="HGB184" s="32"/>
      <c r="HGC184" s="13"/>
      <c r="HGD184" s="32"/>
      <c r="HGE184" s="32"/>
      <c r="HGF184" s="32"/>
      <c r="HGG184" s="13"/>
      <c r="HGH184" s="32"/>
      <c r="HGI184" s="32"/>
      <c r="HGJ184" s="32"/>
      <c r="HGK184" s="13"/>
      <c r="HGL184" s="32"/>
      <c r="HGM184" s="32"/>
      <c r="HGN184" s="32"/>
      <c r="HGO184" s="13"/>
      <c r="HGP184" s="32"/>
      <c r="HGQ184" s="32"/>
      <c r="HGR184" s="32"/>
      <c r="HGS184" s="13"/>
      <c r="HGT184" s="32"/>
      <c r="HGU184" s="32"/>
      <c r="HGV184" s="32"/>
      <c r="HGW184" s="13"/>
      <c r="HGX184" s="32"/>
      <c r="HGY184" s="32"/>
      <c r="HGZ184" s="32"/>
      <c r="HHA184" s="13"/>
      <c r="HHB184" s="32"/>
      <c r="HHC184" s="32"/>
      <c r="HHD184" s="32"/>
      <c r="HHE184" s="13"/>
      <c r="HHF184" s="32"/>
      <c r="HHG184" s="32"/>
      <c r="HHH184" s="32"/>
      <c r="HHI184" s="13"/>
      <c r="HHJ184" s="32"/>
      <c r="HHK184" s="32"/>
      <c r="HHL184" s="32"/>
      <c r="HHM184" s="13"/>
      <c r="HHN184" s="32"/>
      <c r="HHO184" s="32"/>
      <c r="HHP184" s="32"/>
      <c r="HHQ184" s="13"/>
      <c r="HHR184" s="32"/>
      <c r="HHS184" s="32"/>
      <c r="HHT184" s="32"/>
      <c r="HHU184" s="13"/>
      <c r="HHV184" s="32"/>
      <c r="HHW184" s="32"/>
      <c r="HHX184" s="32"/>
      <c r="HHY184" s="13"/>
      <c r="HHZ184" s="32"/>
      <c r="HIA184" s="32"/>
      <c r="HIB184" s="32"/>
      <c r="HIC184" s="13"/>
      <c r="HID184" s="32"/>
      <c r="HIE184" s="32"/>
      <c r="HIF184" s="32"/>
      <c r="HIG184" s="13"/>
      <c r="HIH184" s="32"/>
      <c r="HII184" s="32"/>
      <c r="HIJ184" s="32"/>
      <c r="HIK184" s="13"/>
      <c r="HIL184" s="32"/>
      <c r="HIM184" s="32"/>
      <c r="HIN184" s="32"/>
      <c r="HIO184" s="13"/>
      <c r="HIP184" s="32"/>
      <c r="HIQ184" s="32"/>
      <c r="HIR184" s="32"/>
      <c r="HIS184" s="13"/>
      <c r="HIT184" s="32"/>
      <c r="HIU184" s="32"/>
      <c r="HIV184" s="32"/>
      <c r="HIW184" s="13"/>
      <c r="HIX184" s="32"/>
      <c r="HIY184" s="32"/>
      <c r="HIZ184" s="32"/>
      <c r="HJA184" s="13"/>
      <c r="HJB184" s="32"/>
      <c r="HJC184" s="32"/>
      <c r="HJD184" s="32"/>
      <c r="HJE184" s="13"/>
      <c r="HJF184" s="32"/>
      <c r="HJG184" s="32"/>
      <c r="HJH184" s="32"/>
      <c r="HJI184" s="13"/>
      <c r="HJJ184" s="32"/>
      <c r="HJK184" s="32"/>
      <c r="HJL184" s="32"/>
      <c r="HJM184" s="13"/>
      <c r="HJN184" s="32"/>
      <c r="HJO184" s="32"/>
      <c r="HJP184" s="32"/>
      <c r="HJQ184" s="13"/>
      <c r="HJR184" s="32"/>
      <c r="HJS184" s="32"/>
      <c r="HJT184" s="32"/>
      <c r="HJU184" s="13"/>
      <c r="HJV184" s="32"/>
      <c r="HJW184" s="32"/>
      <c r="HJX184" s="32"/>
      <c r="HJY184" s="13"/>
      <c r="HJZ184" s="32"/>
      <c r="HKA184" s="32"/>
      <c r="HKB184" s="32"/>
      <c r="HKC184" s="13"/>
      <c r="HKD184" s="32"/>
      <c r="HKE184" s="32"/>
      <c r="HKF184" s="32"/>
      <c r="HKG184" s="13"/>
      <c r="HKH184" s="32"/>
      <c r="HKI184" s="32"/>
      <c r="HKJ184" s="32"/>
      <c r="HKK184" s="13"/>
      <c r="HKL184" s="32"/>
      <c r="HKM184" s="32"/>
      <c r="HKN184" s="32"/>
      <c r="HKO184" s="13"/>
      <c r="HKP184" s="32"/>
      <c r="HKQ184" s="32"/>
      <c r="HKR184" s="32"/>
      <c r="HKS184" s="13"/>
      <c r="HKT184" s="32"/>
      <c r="HKU184" s="32"/>
      <c r="HKV184" s="32"/>
      <c r="HKW184" s="13"/>
      <c r="HKX184" s="32"/>
      <c r="HKY184" s="32"/>
      <c r="HKZ184" s="32"/>
      <c r="HLA184" s="13"/>
      <c r="HLB184" s="32"/>
      <c r="HLC184" s="32"/>
      <c r="HLD184" s="32"/>
      <c r="HLE184" s="13"/>
      <c r="HLF184" s="32"/>
      <c r="HLG184" s="32"/>
      <c r="HLH184" s="32"/>
      <c r="HLI184" s="13"/>
      <c r="HLJ184" s="32"/>
      <c r="HLK184" s="32"/>
      <c r="HLL184" s="32"/>
      <c r="HLM184" s="13"/>
      <c r="HLN184" s="32"/>
      <c r="HLO184" s="32"/>
      <c r="HLP184" s="32"/>
      <c r="HLQ184" s="13"/>
      <c r="HLR184" s="32"/>
      <c r="HLS184" s="32"/>
      <c r="HLT184" s="32"/>
      <c r="HLU184" s="13"/>
      <c r="HLV184" s="32"/>
      <c r="HLW184" s="32"/>
      <c r="HLX184" s="32"/>
      <c r="HLY184" s="13"/>
      <c r="HLZ184" s="32"/>
      <c r="HMA184" s="32"/>
      <c r="HMB184" s="32"/>
      <c r="HMC184" s="13"/>
      <c r="HMD184" s="32"/>
      <c r="HME184" s="32"/>
      <c r="HMF184" s="32"/>
      <c r="HMG184" s="13"/>
      <c r="HMH184" s="32"/>
      <c r="HMI184" s="32"/>
      <c r="HMJ184" s="32"/>
      <c r="HMK184" s="13"/>
      <c r="HML184" s="32"/>
      <c r="HMM184" s="32"/>
      <c r="HMN184" s="32"/>
      <c r="HMO184" s="13"/>
      <c r="HMP184" s="32"/>
      <c r="HMQ184" s="32"/>
      <c r="HMR184" s="32"/>
      <c r="HMS184" s="13"/>
      <c r="HMT184" s="32"/>
      <c r="HMU184" s="32"/>
      <c r="HMV184" s="32"/>
      <c r="HMW184" s="13"/>
      <c r="HMX184" s="32"/>
      <c r="HMY184" s="32"/>
      <c r="HMZ184" s="32"/>
      <c r="HNA184" s="13"/>
      <c r="HNB184" s="32"/>
      <c r="HNC184" s="32"/>
      <c r="HND184" s="32"/>
      <c r="HNE184" s="13"/>
      <c r="HNF184" s="32"/>
      <c r="HNG184" s="32"/>
      <c r="HNH184" s="32"/>
      <c r="HNI184" s="13"/>
      <c r="HNJ184" s="32"/>
      <c r="HNK184" s="32"/>
      <c r="HNL184" s="32"/>
      <c r="HNM184" s="13"/>
      <c r="HNN184" s="32"/>
      <c r="HNO184" s="32"/>
      <c r="HNP184" s="32"/>
      <c r="HNQ184" s="13"/>
      <c r="HNR184" s="32"/>
      <c r="HNS184" s="32"/>
      <c r="HNT184" s="32"/>
      <c r="HNU184" s="13"/>
      <c r="HNV184" s="32"/>
      <c r="HNW184" s="32"/>
      <c r="HNX184" s="32"/>
      <c r="HNY184" s="13"/>
      <c r="HNZ184" s="32"/>
      <c r="HOA184" s="32"/>
      <c r="HOB184" s="32"/>
      <c r="HOC184" s="13"/>
      <c r="HOD184" s="32"/>
      <c r="HOE184" s="32"/>
      <c r="HOF184" s="32"/>
      <c r="HOG184" s="13"/>
      <c r="HOH184" s="32"/>
      <c r="HOI184" s="32"/>
      <c r="HOJ184" s="32"/>
      <c r="HOK184" s="13"/>
      <c r="HOL184" s="32"/>
      <c r="HOM184" s="32"/>
      <c r="HON184" s="32"/>
      <c r="HOO184" s="13"/>
      <c r="HOP184" s="32"/>
      <c r="HOQ184" s="32"/>
      <c r="HOR184" s="32"/>
      <c r="HOS184" s="13"/>
      <c r="HOT184" s="32"/>
      <c r="HOU184" s="32"/>
      <c r="HOV184" s="32"/>
      <c r="HOW184" s="13"/>
      <c r="HOX184" s="32"/>
      <c r="HOY184" s="32"/>
      <c r="HOZ184" s="32"/>
      <c r="HPA184" s="13"/>
      <c r="HPB184" s="32"/>
      <c r="HPC184" s="32"/>
      <c r="HPD184" s="32"/>
      <c r="HPE184" s="13"/>
      <c r="HPF184" s="32"/>
      <c r="HPG184" s="32"/>
      <c r="HPH184" s="32"/>
      <c r="HPI184" s="13"/>
      <c r="HPJ184" s="32"/>
      <c r="HPK184" s="32"/>
      <c r="HPL184" s="32"/>
      <c r="HPM184" s="13"/>
      <c r="HPN184" s="32"/>
      <c r="HPO184" s="32"/>
      <c r="HPP184" s="32"/>
      <c r="HPQ184" s="13"/>
      <c r="HPR184" s="32"/>
      <c r="HPS184" s="32"/>
      <c r="HPT184" s="32"/>
      <c r="HPU184" s="13"/>
      <c r="HPV184" s="32"/>
      <c r="HPW184" s="32"/>
      <c r="HPX184" s="32"/>
      <c r="HPY184" s="13"/>
      <c r="HPZ184" s="32"/>
      <c r="HQA184" s="32"/>
      <c r="HQB184" s="32"/>
      <c r="HQC184" s="13"/>
      <c r="HQD184" s="32"/>
      <c r="HQE184" s="32"/>
      <c r="HQF184" s="32"/>
      <c r="HQG184" s="13"/>
      <c r="HQH184" s="32"/>
      <c r="HQI184" s="32"/>
      <c r="HQJ184" s="32"/>
      <c r="HQK184" s="13"/>
      <c r="HQL184" s="32"/>
      <c r="HQM184" s="32"/>
      <c r="HQN184" s="32"/>
      <c r="HQO184" s="13"/>
      <c r="HQP184" s="32"/>
      <c r="HQQ184" s="32"/>
      <c r="HQR184" s="32"/>
      <c r="HQS184" s="13"/>
      <c r="HQT184" s="32"/>
      <c r="HQU184" s="32"/>
      <c r="HQV184" s="32"/>
      <c r="HQW184" s="13"/>
      <c r="HQX184" s="32"/>
      <c r="HQY184" s="32"/>
      <c r="HQZ184" s="32"/>
      <c r="HRA184" s="13"/>
      <c r="HRB184" s="32"/>
      <c r="HRC184" s="32"/>
      <c r="HRD184" s="32"/>
      <c r="HRE184" s="13"/>
      <c r="HRF184" s="32"/>
      <c r="HRG184" s="32"/>
      <c r="HRH184" s="32"/>
      <c r="HRI184" s="13"/>
      <c r="HRJ184" s="32"/>
      <c r="HRK184" s="32"/>
      <c r="HRL184" s="32"/>
      <c r="HRM184" s="13"/>
      <c r="HRN184" s="32"/>
      <c r="HRO184" s="32"/>
      <c r="HRP184" s="32"/>
      <c r="HRQ184" s="13"/>
      <c r="HRR184" s="32"/>
      <c r="HRS184" s="32"/>
      <c r="HRT184" s="32"/>
      <c r="HRU184" s="13"/>
      <c r="HRV184" s="32"/>
      <c r="HRW184" s="32"/>
      <c r="HRX184" s="32"/>
      <c r="HRY184" s="13"/>
      <c r="HRZ184" s="32"/>
      <c r="HSA184" s="32"/>
      <c r="HSB184" s="32"/>
      <c r="HSC184" s="13"/>
      <c r="HSD184" s="32"/>
      <c r="HSE184" s="32"/>
      <c r="HSF184" s="32"/>
      <c r="HSG184" s="13"/>
      <c r="HSH184" s="32"/>
      <c r="HSI184" s="32"/>
      <c r="HSJ184" s="32"/>
      <c r="HSK184" s="13"/>
      <c r="HSL184" s="32"/>
      <c r="HSM184" s="32"/>
      <c r="HSN184" s="32"/>
      <c r="HSO184" s="13"/>
      <c r="HSP184" s="32"/>
      <c r="HSQ184" s="32"/>
      <c r="HSR184" s="32"/>
      <c r="HSS184" s="13"/>
      <c r="HST184" s="32"/>
      <c r="HSU184" s="32"/>
      <c r="HSV184" s="32"/>
      <c r="HSW184" s="13"/>
      <c r="HSX184" s="32"/>
      <c r="HSY184" s="32"/>
      <c r="HSZ184" s="32"/>
      <c r="HTA184" s="13"/>
      <c r="HTB184" s="32"/>
      <c r="HTC184" s="32"/>
      <c r="HTD184" s="32"/>
      <c r="HTE184" s="13"/>
      <c r="HTF184" s="32"/>
      <c r="HTG184" s="32"/>
      <c r="HTH184" s="32"/>
      <c r="HTI184" s="13"/>
      <c r="HTJ184" s="32"/>
      <c r="HTK184" s="32"/>
      <c r="HTL184" s="32"/>
      <c r="HTM184" s="13"/>
      <c r="HTN184" s="32"/>
      <c r="HTO184" s="32"/>
      <c r="HTP184" s="32"/>
      <c r="HTQ184" s="13"/>
      <c r="HTR184" s="32"/>
      <c r="HTS184" s="32"/>
      <c r="HTT184" s="32"/>
      <c r="HTU184" s="13"/>
      <c r="HTV184" s="32"/>
      <c r="HTW184" s="32"/>
      <c r="HTX184" s="32"/>
      <c r="HTY184" s="13"/>
      <c r="HTZ184" s="32"/>
      <c r="HUA184" s="32"/>
      <c r="HUB184" s="32"/>
      <c r="HUC184" s="13"/>
      <c r="HUD184" s="32"/>
      <c r="HUE184" s="32"/>
      <c r="HUF184" s="32"/>
      <c r="HUG184" s="13"/>
      <c r="HUH184" s="32"/>
      <c r="HUI184" s="32"/>
      <c r="HUJ184" s="32"/>
      <c r="HUK184" s="13"/>
      <c r="HUL184" s="32"/>
      <c r="HUM184" s="32"/>
      <c r="HUN184" s="32"/>
      <c r="HUO184" s="13"/>
      <c r="HUP184" s="32"/>
      <c r="HUQ184" s="32"/>
      <c r="HUR184" s="32"/>
      <c r="HUS184" s="13"/>
      <c r="HUT184" s="32"/>
      <c r="HUU184" s="32"/>
      <c r="HUV184" s="32"/>
      <c r="HUW184" s="13"/>
      <c r="HUX184" s="32"/>
      <c r="HUY184" s="32"/>
      <c r="HUZ184" s="32"/>
      <c r="HVA184" s="13"/>
      <c r="HVB184" s="32"/>
      <c r="HVC184" s="32"/>
      <c r="HVD184" s="32"/>
      <c r="HVE184" s="13"/>
      <c r="HVF184" s="32"/>
      <c r="HVG184" s="32"/>
      <c r="HVH184" s="32"/>
      <c r="HVI184" s="13"/>
      <c r="HVJ184" s="32"/>
      <c r="HVK184" s="32"/>
      <c r="HVL184" s="32"/>
      <c r="HVM184" s="13"/>
      <c r="HVN184" s="32"/>
      <c r="HVO184" s="32"/>
      <c r="HVP184" s="32"/>
      <c r="HVQ184" s="13"/>
      <c r="HVR184" s="32"/>
      <c r="HVS184" s="32"/>
      <c r="HVT184" s="32"/>
      <c r="HVU184" s="13"/>
      <c r="HVV184" s="32"/>
      <c r="HVW184" s="32"/>
      <c r="HVX184" s="32"/>
      <c r="HVY184" s="13"/>
      <c r="HVZ184" s="32"/>
      <c r="HWA184" s="32"/>
      <c r="HWB184" s="32"/>
      <c r="HWC184" s="13"/>
      <c r="HWD184" s="32"/>
      <c r="HWE184" s="32"/>
      <c r="HWF184" s="32"/>
      <c r="HWG184" s="13"/>
      <c r="HWH184" s="32"/>
      <c r="HWI184" s="32"/>
      <c r="HWJ184" s="32"/>
      <c r="HWK184" s="13"/>
      <c r="HWL184" s="32"/>
      <c r="HWM184" s="32"/>
      <c r="HWN184" s="32"/>
      <c r="HWO184" s="13"/>
      <c r="HWP184" s="32"/>
      <c r="HWQ184" s="32"/>
      <c r="HWR184" s="32"/>
      <c r="HWS184" s="13"/>
      <c r="HWT184" s="32"/>
      <c r="HWU184" s="32"/>
      <c r="HWV184" s="32"/>
      <c r="HWW184" s="13"/>
      <c r="HWX184" s="32"/>
      <c r="HWY184" s="32"/>
      <c r="HWZ184" s="32"/>
      <c r="HXA184" s="13"/>
      <c r="HXB184" s="32"/>
      <c r="HXC184" s="32"/>
      <c r="HXD184" s="32"/>
      <c r="HXE184" s="13"/>
      <c r="HXF184" s="32"/>
      <c r="HXG184" s="32"/>
      <c r="HXH184" s="32"/>
      <c r="HXI184" s="13"/>
      <c r="HXJ184" s="32"/>
      <c r="HXK184" s="32"/>
      <c r="HXL184" s="32"/>
      <c r="HXM184" s="13"/>
      <c r="HXN184" s="32"/>
      <c r="HXO184" s="32"/>
      <c r="HXP184" s="32"/>
      <c r="HXQ184" s="13"/>
      <c r="HXR184" s="32"/>
      <c r="HXS184" s="32"/>
      <c r="HXT184" s="32"/>
      <c r="HXU184" s="13"/>
      <c r="HXV184" s="32"/>
      <c r="HXW184" s="32"/>
      <c r="HXX184" s="32"/>
      <c r="HXY184" s="13"/>
      <c r="HXZ184" s="32"/>
      <c r="HYA184" s="32"/>
      <c r="HYB184" s="32"/>
      <c r="HYC184" s="13"/>
      <c r="HYD184" s="32"/>
      <c r="HYE184" s="32"/>
      <c r="HYF184" s="32"/>
      <c r="HYG184" s="13"/>
      <c r="HYH184" s="32"/>
      <c r="HYI184" s="32"/>
      <c r="HYJ184" s="32"/>
      <c r="HYK184" s="13"/>
      <c r="HYL184" s="32"/>
      <c r="HYM184" s="32"/>
      <c r="HYN184" s="32"/>
      <c r="HYO184" s="13"/>
      <c r="HYP184" s="32"/>
      <c r="HYQ184" s="32"/>
      <c r="HYR184" s="32"/>
      <c r="HYS184" s="13"/>
      <c r="HYT184" s="32"/>
      <c r="HYU184" s="32"/>
      <c r="HYV184" s="32"/>
      <c r="HYW184" s="13"/>
      <c r="HYX184" s="32"/>
      <c r="HYY184" s="32"/>
      <c r="HYZ184" s="32"/>
      <c r="HZA184" s="13"/>
      <c r="HZB184" s="32"/>
      <c r="HZC184" s="32"/>
      <c r="HZD184" s="32"/>
      <c r="HZE184" s="13"/>
      <c r="HZF184" s="32"/>
      <c r="HZG184" s="32"/>
      <c r="HZH184" s="32"/>
      <c r="HZI184" s="13"/>
      <c r="HZJ184" s="32"/>
      <c r="HZK184" s="32"/>
      <c r="HZL184" s="32"/>
      <c r="HZM184" s="13"/>
      <c r="HZN184" s="32"/>
      <c r="HZO184" s="32"/>
      <c r="HZP184" s="32"/>
      <c r="HZQ184" s="13"/>
      <c r="HZR184" s="32"/>
      <c r="HZS184" s="32"/>
      <c r="HZT184" s="32"/>
      <c r="HZU184" s="13"/>
      <c r="HZV184" s="32"/>
      <c r="HZW184" s="32"/>
      <c r="HZX184" s="32"/>
      <c r="HZY184" s="13"/>
      <c r="HZZ184" s="32"/>
      <c r="IAA184" s="32"/>
      <c r="IAB184" s="32"/>
      <c r="IAC184" s="13"/>
      <c r="IAD184" s="32"/>
      <c r="IAE184" s="32"/>
      <c r="IAF184" s="32"/>
      <c r="IAG184" s="13"/>
      <c r="IAH184" s="32"/>
      <c r="IAI184" s="32"/>
      <c r="IAJ184" s="32"/>
      <c r="IAK184" s="13"/>
      <c r="IAL184" s="32"/>
      <c r="IAM184" s="32"/>
      <c r="IAN184" s="32"/>
      <c r="IAO184" s="13"/>
      <c r="IAP184" s="32"/>
      <c r="IAQ184" s="32"/>
      <c r="IAR184" s="32"/>
      <c r="IAS184" s="13"/>
      <c r="IAT184" s="32"/>
      <c r="IAU184" s="32"/>
      <c r="IAV184" s="32"/>
      <c r="IAW184" s="13"/>
      <c r="IAX184" s="32"/>
      <c r="IAY184" s="32"/>
      <c r="IAZ184" s="32"/>
      <c r="IBA184" s="13"/>
      <c r="IBB184" s="32"/>
      <c r="IBC184" s="32"/>
      <c r="IBD184" s="32"/>
      <c r="IBE184" s="13"/>
      <c r="IBF184" s="32"/>
      <c r="IBG184" s="32"/>
      <c r="IBH184" s="32"/>
      <c r="IBI184" s="13"/>
      <c r="IBJ184" s="32"/>
      <c r="IBK184" s="32"/>
      <c r="IBL184" s="32"/>
      <c r="IBM184" s="13"/>
      <c r="IBN184" s="32"/>
      <c r="IBO184" s="32"/>
      <c r="IBP184" s="32"/>
      <c r="IBQ184" s="13"/>
      <c r="IBR184" s="32"/>
      <c r="IBS184" s="32"/>
      <c r="IBT184" s="32"/>
      <c r="IBU184" s="13"/>
      <c r="IBV184" s="32"/>
      <c r="IBW184" s="32"/>
      <c r="IBX184" s="32"/>
      <c r="IBY184" s="13"/>
      <c r="IBZ184" s="32"/>
      <c r="ICA184" s="32"/>
      <c r="ICB184" s="32"/>
      <c r="ICC184" s="13"/>
      <c r="ICD184" s="32"/>
      <c r="ICE184" s="32"/>
      <c r="ICF184" s="32"/>
      <c r="ICG184" s="13"/>
      <c r="ICH184" s="32"/>
      <c r="ICI184" s="32"/>
      <c r="ICJ184" s="32"/>
      <c r="ICK184" s="13"/>
      <c r="ICL184" s="32"/>
      <c r="ICM184" s="32"/>
      <c r="ICN184" s="32"/>
      <c r="ICO184" s="13"/>
      <c r="ICP184" s="32"/>
      <c r="ICQ184" s="32"/>
      <c r="ICR184" s="32"/>
      <c r="ICS184" s="13"/>
      <c r="ICT184" s="32"/>
      <c r="ICU184" s="32"/>
      <c r="ICV184" s="32"/>
      <c r="ICW184" s="13"/>
      <c r="ICX184" s="32"/>
      <c r="ICY184" s="32"/>
      <c r="ICZ184" s="32"/>
      <c r="IDA184" s="13"/>
      <c r="IDB184" s="32"/>
      <c r="IDC184" s="32"/>
      <c r="IDD184" s="32"/>
      <c r="IDE184" s="13"/>
      <c r="IDF184" s="32"/>
      <c r="IDG184" s="32"/>
      <c r="IDH184" s="32"/>
      <c r="IDI184" s="13"/>
      <c r="IDJ184" s="32"/>
      <c r="IDK184" s="32"/>
      <c r="IDL184" s="32"/>
      <c r="IDM184" s="13"/>
      <c r="IDN184" s="32"/>
      <c r="IDO184" s="32"/>
      <c r="IDP184" s="32"/>
      <c r="IDQ184" s="13"/>
      <c r="IDR184" s="32"/>
      <c r="IDS184" s="32"/>
      <c r="IDT184" s="32"/>
      <c r="IDU184" s="13"/>
      <c r="IDV184" s="32"/>
      <c r="IDW184" s="32"/>
      <c r="IDX184" s="32"/>
      <c r="IDY184" s="13"/>
      <c r="IDZ184" s="32"/>
      <c r="IEA184" s="32"/>
      <c r="IEB184" s="32"/>
      <c r="IEC184" s="13"/>
      <c r="IED184" s="32"/>
      <c r="IEE184" s="32"/>
      <c r="IEF184" s="32"/>
      <c r="IEG184" s="13"/>
      <c r="IEH184" s="32"/>
      <c r="IEI184" s="32"/>
      <c r="IEJ184" s="32"/>
      <c r="IEK184" s="13"/>
      <c r="IEL184" s="32"/>
      <c r="IEM184" s="32"/>
      <c r="IEN184" s="32"/>
      <c r="IEO184" s="13"/>
      <c r="IEP184" s="32"/>
      <c r="IEQ184" s="32"/>
      <c r="IER184" s="32"/>
      <c r="IES184" s="13"/>
      <c r="IET184" s="32"/>
      <c r="IEU184" s="32"/>
      <c r="IEV184" s="32"/>
      <c r="IEW184" s="13"/>
      <c r="IEX184" s="32"/>
      <c r="IEY184" s="32"/>
      <c r="IEZ184" s="32"/>
      <c r="IFA184" s="13"/>
      <c r="IFB184" s="32"/>
      <c r="IFC184" s="32"/>
      <c r="IFD184" s="32"/>
      <c r="IFE184" s="13"/>
      <c r="IFF184" s="32"/>
      <c r="IFG184" s="32"/>
      <c r="IFH184" s="32"/>
      <c r="IFI184" s="13"/>
      <c r="IFJ184" s="32"/>
      <c r="IFK184" s="32"/>
      <c r="IFL184" s="32"/>
      <c r="IFM184" s="13"/>
      <c r="IFN184" s="32"/>
      <c r="IFO184" s="32"/>
      <c r="IFP184" s="32"/>
      <c r="IFQ184" s="13"/>
      <c r="IFR184" s="32"/>
      <c r="IFS184" s="32"/>
      <c r="IFT184" s="32"/>
      <c r="IFU184" s="13"/>
      <c r="IFV184" s="32"/>
      <c r="IFW184" s="32"/>
      <c r="IFX184" s="32"/>
      <c r="IFY184" s="13"/>
      <c r="IFZ184" s="32"/>
      <c r="IGA184" s="32"/>
      <c r="IGB184" s="32"/>
      <c r="IGC184" s="13"/>
      <c r="IGD184" s="32"/>
      <c r="IGE184" s="32"/>
      <c r="IGF184" s="32"/>
      <c r="IGG184" s="13"/>
      <c r="IGH184" s="32"/>
      <c r="IGI184" s="32"/>
      <c r="IGJ184" s="32"/>
      <c r="IGK184" s="13"/>
      <c r="IGL184" s="32"/>
      <c r="IGM184" s="32"/>
      <c r="IGN184" s="32"/>
      <c r="IGO184" s="13"/>
      <c r="IGP184" s="32"/>
      <c r="IGQ184" s="32"/>
      <c r="IGR184" s="32"/>
      <c r="IGS184" s="13"/>
      <c r="IGT184" s="32"/>
      <c r="IGU184" s="32"/>
      <c r="IGV184" s="32"/>
      <c r="IGW184" s="13"/>
      <c r="IGX184" s="32"/>
      <c r="IGY184" s="32"/>
      <c r="IGZ184" s="32"/>
      <c r="IHA184" s="13"/>
      <c r="IHB184" s="32"/>
      <c r="IHC184" s="32"/>
      <c r="IHD184" s="32"/>
      <c r="IHE184" s="13"/>
      <c r="IHF184" s="32"/>
      <c r="IHG184" s="32"/>
      <c r="IHH184" s="32"/>
      <c r="IHI184" s="13"/>
      <c r="IHJ184" s="32"/>
      <c r="IHK184" s="32"/>
      <c r="IHL184" s="32"/>
      <c r="IHM184" s="13"/>
      <c r="IHN184" s="32"/>
      <c r="IHO184" s="32"/>
      <c r="IHP184" s="32"/>
      <c r="IHQ184" s="13"/>
      <c r="IHR184" s="32"/>
      <c r="IHS184" s="32"/>
      <c r="IHT184" s="32"/>
      <c r="IHU184" s="13"/>
      <c r="IHV184" s="32"/>
      <c r="IHW184" s="32"/>
      <c r="IHX184" s="32"/>
      <c r="IHY184" s="13"/>
      <c r="IHZ184" s="32"/>
      <c r="IIA184" s="32"/>
      <c r="IIB184" s="32"/>
      <c r="IIC184" s="13"/>
      <c r="IID184" s="32"/>
      <c r="IIE184" s="32"/>
      <c r="IIF184" s="32"/>
      <c r="IIG184" s="13"/>
      <c r="IIH184" s="32"/>
      <c r="III184" s="32"/>
      <c r="IIJ184" s="32"/>
      <c r="IIK184" s="13"/>
      <c r="IIL184" s="32"/>
      <c r="IIM184" s="32"/>
      <c r="IIN184" s="32"/>
      <c r="IIO184" s="13"/>
      <c r="IIP184" s="32"/>
      <c r="IIQ184" s="32"/>
      <c r="IIR184" s="32"/>
      <c r="IIS184" s="13"/>
      <c r="IIT184" s="32"/>
      <c r="IIU184" s="32"/>
      <c r="IIV184" s="32"/>
      <c r="IIW184" s="13"/>
      <c r="IIX184" s="32"/>
      <c r="IIY184" s="32"/>
      <c r="IIZ184" s="32"/>
      <c r="IJA184" s="13"/>
      <c r="IJB184" s="32"/>
      <c r="IJC184" s="32"/>
      <c r="IJD184" s="32"/>
      <c r="IJE184" s="13"/>
      <c r="IJF184" s="32"/>
      <c r="IJG184" s="32"/>
      <c r="IJH184" s="32"/>
      <c r="IJI184" s="13"/>
      <c r="IJJ184" s="32"/>
      <c r="IJK184" s="32"/>
      <c r="IJL184" s="32"/>
      <c r="IJM184" s="13"/>
      <c r="IJN184" s="32"/>
      <c r="IJO184" s="32"/>
      <c r="IJP184" s="32"/>
      <c r="IJQ184" s="13"/>
      <c r="IJR184" s="32"/>
      <c r="IJS184" s="32"/>
      <c r="IJT184" s="32"/>
      <c r="IJU184" s="13"/>
      <c r="IJV184" s="32"/>
      <c r="IJW184" s="32"/>
      <c r="IJX184" s="32"/>
      <c r="IJY184" s="13"/>
      <c r="IJZ184" s="32"/>
      <c r="IKA184" s="32"/>
      <c r="IKB184" s="32"/>
      <c r="IKC184" s="13"/>
      <c r="IKD184" s="32"/>
      <c r="IKE184" s="32"/>
      <c r="IKF184" s="32"/>
      <c r="IKG184" s="13"/>
      <c r="IKH184" s="32"/>
      <c r="IKI184" s="32"/>
      <c r="IKJ184" s="32"/>
      <c r="IKK184" s="13"/>
      <c r="IKL184" s="32"/>
      <c r="IKM184" s="32"/>
      <c r="IKN184" s="32"/>
      <c r="IKO184" s="13"/>
      <c r="IKP184" s="32"/>
      <c r="IKQ184" s="32"/>
      <c r="IKR184" s="32"/>
      <c r="IKS184" s="13"/>
      <c r="IKT184" s="32"/>
      <c r="IKU184" s="32"/>
      <c r="IKV184" s="32"/>
      <c r="IKW184" s="13"/>
      <c r="IKX184" s="32"/>
      <c r="IKY184" s="32"/>
      <c r="IKZ184" s="32"/>
      <c r="ILA184" s="13"/>
      <c r="ILB184" s="32"/>
      <c r="ILC184" s="32"/>
      <c r="ILD184" s="32"/>
      <c r="ILE184" s="13"/>
      <c r="ILF184" s="32"/>
      <c r="ILG184" s="32"/>
      <c r="ILH184" s="32"/>
      <c r="ILI184" s="13"/>
      <c r="ILJ184" s="32"/>
      <c r="ILK184" s="32"/>
      <c r="ILL184" s="32"/>
      <c r="ILM184" s="13"/>
      <c r="ILN184" s="32"/>
      <c r="ILO184" s="32"/>
      <c r="ILP184" s="32"/>
      <c r="ILQ184" s="13"/>
      <c r="ILR184" s="32"/>
      <c r="ILS184" s="32"/>
      <c r="ILT184" s="32"/>
      <c r="ILU184" s="13"/>
      <c r="ILV184" s="32"/>
      <c r="ILW184" s="32"/>
      <c r="ILX184" s="32"/>
      <c r="ILY184" s="13"/>
      <c r="ILZ184" s="32"/>
      <c r="IMA184" s="32"/>
      <c r="IMB184" s="32"/>
      <c r="IMC184" s="13"/>
      <c r="IMD184" s="32"/>
      <c r="IME184" s="32"/>
      <c r="IMF184" s="32"/>
      <c r="IMG184" s="13"/>
      <c r="IMH184" s="32"/>
      <c r="IMI184" s="32"/>
      <c r="IMJ184" s="32"/>
      <c r="IMK184" s="13"/>
      <c r="IML184" s="32"/>
      <c r="IMM184" s="32"/>
      <c r="IMN184" s="32"/>
      <c r="IMO184" s="13"/>
      <c r="IMP184" s="32"/>
      <c r="IMQ184" s="32"/>
      <c r="IMR184" s="32"/>
      <c r="IMS184" s="13"/>
      <c r="IMT184" s="32"/>
      <c r="IMU184" s="32"/>
      <c r="IMV184" s="32"/>
      <c r="IMW184" s="13"/>
      <c r="IMX184" s="32"/>
      <c r="IMY184" s="32"/>
      <c r="IMZ184" s="32"/>
      <c r="INA184" s="13"/>
      <c r="INB184" s="32"/>
      <c r="INC184" s="32"/>
      <c r="IND184" s="32"/>
      <c r="INE184" s="13"/>
      <c r="INF184" s="32"/>
      <c r="ING184" s="32"/>
      <c r="INH184" s="32"/>
      <c r="INI184" s="13"/>
      <c r="INJ184" s="32"/>
      <c r="INK184" s="32"/>
      <c r="INL184" s="32"/>
      <c r="INM184" s="13"/>
      <c r="INN184" s="32"/>
      <c r="INO184" s="32"/>
      <c r="INP184" s="32"/>
      <c r="INQ184" s="13"/>
      <c r="INR184" s="32"/>
      <c r="INS184" s="32"/>
      <c r="INT184" s="32"/>
      <c r="INU184" s="13"/>
      <c r="INV184" s="32"/>
      <c r="INW184" s="32"/>
      <c r="INX184" s="32"/>
      <c r="INY184" s="13"/>
      <c r="INZ184" s="32"/>
      <c r="IOA184" s="32"/>
      <c r="IOB184" s="32"/>
      <c r="IOC184" s="13"/>
      <c r="IOD184" s="32"/>
      <c r="IOE184" s="32"/>
      <c r="IOF184" s="32"/>
      <c r="IOG184" s="13"/>
      <c r="IOH184" s="32"/>
      <c r="IOI184" s="32"/>
      <c r="IOJ184" s="32"/>
      <c r="IOK184" s="13"/>
      <c r="IOL184" s="32"/>
      <c r="IOM184" s="32"/>
      <c r="ION184" s="32"/>
      <c r="IOO184" s="13"/>
      <c r="IOP184" s="32"/>
      <c r="IOQ184" s="32"/>
      <c r="IOR184" s="32"/>
      <c r="IOS184" s="13"/>
      <c r="IOT184" s="32"/>
      <c r="IOU184" s="32"/>
      <c r="IOV184" s="32"/>
      <c r="IOW184" s="13"/>
      <c r="IOX184" s="32"/>
      <c r="IOY184" s="32"/>
      <c r="IOZ184" s="32"/>
      <c r="IPA184" s="13"/>
      <c r="IPB184" s="32"/>
      <c r="IPC184" s="32"/>
      <c r="IPD184" s="32"/>
      <c r="IPE184" s="13"/>
      <c r="IPF184" s="32"/>
      <c r="IPG184" s="32"/>
      <c r="IPH184" s="32"/>
      <c r="IPI184" s="13"/>
      <c r="IPJ184" s="32"/>
      <c r="IPK184" s="32"/>
      <c r="IPL184" s="32"/>
      <c r="IPM184" s="13"/>
      <c r="IPN184" s="32"/>
      <c r="IPO184" s="32"/>
      <c r="IPP184" s="32"/>
      <c r="IPQ184" s="13"/>
      <c r="IPR184" s="32"/>
      <c r="IPS184" s="32"/>
      <c r="IPT184" s="32"/>
      <c r="IPU184" s="13"/>
      <c r="IPV184" s="32"/>
      <c r="IPW184" s="32"/>
      <c r="IPX184" s="32"/>
      <c r="IPY184" s="13"/>
      <c r="IPZ184" s="32"/>
      <c r="IQA184" s="32"/>
      <c r="IQB184" s="32"/>
      <c r="IQC184" s="13"/>
      <c r="IQD184" s="32"/>
      <c r="IQE184" s="32"/>
      <c r="IQF184" s="32"/>
      <c r="IQG184" s="13"/>
      <c r="IQH184" s="32"/>
      <c r="IQI184" s="32"/>
      <c r="IQJ184" s="32"/>
      <c r="IQK184" s="13"/>
      <c r="IQL184" s="32"/>
      <c r="IQM184" s="32"/>
      <c r="IQN184" s="32"/>
      <c r="IQO184" s="13"/>
      <c r="IQP184" s="32"/>
      <c r="IQQ184" s="32"/>
      <c r="IQR184" s="32"/>
      <c r="IQS184" s="13"/>
      <c r="IQT184" s="32"/>
      <c r="IQU184" s="32"/>
      <c r="IQV184" s="32"/>
      <c r="IQW184" s="13"/>
      <c r="IQX184" s="32"/>
      <c r="IQY184" s="32"/>
      <c r="IQZ184" s="32"/>
      <c r="IRA184" s="13"/>
      <c r="IRB184" s="32"/>
      <c r="IRC184" s="32"/>
      <c r="IRD184" s="32"/>
      <c r="IRE184" s="13"/>
      <c r="IRF184" s="32"/>
      <c r="IRG184" s="32"/>
      <c r="IRH184" s="32"/>
      <c r="IRI184" s="13"/>
      <c r="IRJ184" s="32"/>
      <c r="IRK184" s="32"/>
      <c r="IRL184" s="32"/>
      <c r="IRM184" s="13"/>
      <c r="IRN184" s="32"/>
      <c r="IRO184" s="32"/>
      <c r="IRP184" s="32"/>
      <c r="IRQ184" s="13"/>
      <c r="IRR184" s="32"/>
      <c r="IRS184" s="32"/>
      <c r="IRT184" s="32"/>
      <c r="IRU184" s="13"/>
      <c r="IRV184" s="32"/>
      <c r="IRW184" s="32"/>
      <c r="IRX184" s="32"/>
      <c r="IRY184" s="13"/>
      <c r="IRZ184" s="32"/>
      <c r="ISA184" s="32"/>
      <c r="ISB184" s="32"/>
      <c r="ISC184" s="13"/>
      <c r="ISD184" s="32"/>
      <c r="ISE184" s="32"/>
      <c r="ISF184" s="32"/>
      <c r="ISG184" s="13"/>
      <c r="ISH184" s="32"/>
      <c r="ISI184" s="32"/>
      <c r="ISJ184" s="32"/>
      <c r="ISK184" s="13"/>
      <c r="ISL184" s="32"/>
      <c r="ISM184" s="32"/>
      <c r="ISN184" s="32"/>
      <c r="ISO184" s="13"/>
      <c r="ISP184" s="32"/>
      <c r="ISQ184" s="32"/>
      <c r="ISR184" s="32"/>
      <c r="ISS184" s="13"/>
      <c r="IST184" s="32"/>
      <c r="ISU184" s="32"/>
      <c r="ISV184" s="32"/>
      <c r="ISW184" s="13"/>
      <c r="ISX184" s="32"/>
      <c r="ISY184" s="32"/>
      <c r="ISZ184" s="32"/>
      <c r="ITA184" s="13"/>
      <c r="ITB184" s="32"/>
      <c r="ITC184" s="32"/>
      <c r="ITD184" s="32"/>
      <c r="ITE184" s="13"/>
      <c r="ITF184" s="32"/>
      <c r="ITG184" s="32"/>
      <c r="ITH184" s="32"/>
      <c r="ITI184" s="13"/>
      <c r="ITJ184" s="32"/>
      <c r="ITK184" s="32"/>
      <c r="ITL184" s="32"/>
      <c r="ITM184" s="13"/>
      <c r="ITN184" s="32"/>
      <c r="ITO184" s="32"/>
      <c r="ITP184" s="32"/>
      <c r="ITQ184" s="13"/>
      <c r="ITR184" s="32"/>
      <c r="ITS184" s="32"/>
      <c r="ITT184" s="32"/>
      <c r="ITU184" s="13"/>
      <c r="ITV184" s="32"/>
      <c r="ITW184" s="32"/>
      <c r="ITX184" s="32"/>
      <c r="ITY184" s="13"/>
      <c r="ITZ184" s="32"/>
      <c r="IUA184" s="32"/>
      <c r="IUB184" s="32"/>
      <c r="IUC184" s="13"/>
      <c r="IUD184" s="32"/>
      <c r="IUE184" s="32"/>
      <c r="IUF184" s="32"/>
      <c r="IUG184" s="13"/>
      <c r="IUH184" s="32"/>
      <c r="IUI184" s="32"/>
      <c r="IUJ184" s="32"/>
      <c r="IUK184" s="13"/>
      <c r="IUL184" s="32"/>
      <c r="IUM184" s="32"/>
      <c r="IUN184" s="32"/>
      <c r="IUO184" s="13"/>
      <c r="IUP184" s="32"/>
      <c r="IUQ184" s="32"/>
      <c r="IUR184" s="32"/>
      <c r="IUS184" s="13"/>
      <c r="IUT184" s="32"/>
      <c r="IUU184" s="32"/>
      <c r="IUV184" s="32"/>
      <c r="IUW184" s="13"/>
      <c r="IUX184" s="32"/>
      <c r="IUY184" s="32"/>
      <c r="IUZ184" s="32"/>
      <c r="IVA184" s="13"/>
      <c r="IVB184" s="32"/>
      <c r="IVC184" s="32"/>
      <c r="IVD184" s="32"/>
      <c r="IVE184" s="13"/>
      <c r="IVF184" s="32"/>
      <c r="IVG184" s="32"/>
      <c r="IVH184" s="32"/>
      <c r="IVI184" s="13"/>
      <c r="IVJ184" s="32"/>
      <c r="IVK184" s="32"/>
      <c r="IVL184" s="32"/>
      <c r="IVM184" s="13"/>
      <c r="IVN184" s="32"/>
      <c r="IVO184" s="32"/>
      <c r="IVP184" s="32"/>
      <c r="IVQ184" s="13"/>
      <c r="IVR184" s="32"/>
      <c r="IVS184" s="32"/>
      <c r="IVT184" s="32"/>
      <c r="IVU184" s="13"/>
      <c r="IVV184" s="32"/>
      <c r="IVW184" s="32"/>
      <c r="IVX184" s="32"/>
      <c r="IVY184" s="13"/>
      <c r="IVZ184" s="32"/>
      <c r="IWA184" s="32"/>
      <c r="IWB184" s="32"/>
      <c r="IWC184" s="13"/>
      <c r="IWD184" s="32"/>
      <c r="IWE184" s="32"/>
      <c r="IWF184" s="32"/>
      <c r="IWG184" s="13"/>
      <c r="IWH184" s="32"/>
      <c r="IWI184" s="32"/>
      <c r="IWJ184" s="32"/>
      <c r="IWK184" s="13"/>
      <c r="IWL184" s="32"/>
      <c r="IWM184" s="32"/>
      <c r="IWN184" s="32"/>
      <c r="IWO184" s="13"/>
      <c r="IWP184" s="32"/>
      <c r="IWQ184" s="32"/>
      <c r="IWR184" s="32"/>
      <c r="IWS184" s="13"/>
      <c r="IWT184" s="32"/>
      <c r="IWU184" s="32"/>
      <c r="IWV184" s="32"/>
      <c r="IWW184" s="13"/>
      <c r="IWX184" s="32"/>
      <c r="IWY184" s="32"/>
      <c r="IWZ184" s="32"/>
      <c r="IXA184" s="13"/>
      <c r="IXB184" s="32"/>
      <c r="IXC184" s="32"/>
      <c r="IXD184" s="32"/>
      <c r="IXE184" s="13"/>
      <c r="IXF184" s="32"/>
      <c r="IXG184" s="32"/>
      <c r="IXH184" s="32"/>
      <c r="IXI184" s="13"/>
      <c r="IXJ184" s="32"/>
      <c r="IXK184" s="32"/>
      <c r="IXL184" s="32"/>
      <c r="IXM184" s="13"/>
      <c r="IXN184" s="32"/>
      <c r="IXO184" s="32"/>
      <c r="IXP184" s="32"/>
      <c r="IXQ184" s="13"/>
      <c r="IXR184" s="32"/>
      <c r="IXS184" s="32"/>
      <c r="IXT184" s="32"/>
      <c r="IXU184" s="13"/>
      <c r="IXV184" s="32"/>
      <c r="IXW184" s="32"/>
      <c r="IXX184" s="32"/>
      <c r="IXY184" s="13"/>
      <c r="IXZ184" s="32"/>
      <c r="IYA184" s="32"/>
      <c r="IYB184" s="32"/>
      <c r="IYC184" s="13"/>
      <c r="IYD184" s="32"/>
      <c r="IYE184" s="32"/>
      <c r="IYF184" s="32"/>
      <c r="IYG184" s="13"/>
      <c r="IYH184" s="32"/>
      <c r="IYI184" s="32"/>
      <c r="IYJ184" s="32"/>
      <c r="IYK184" s="13"/>
      <c r="IYL184" s="32"/>
      <c r="IYM184" s="32"/>
      <c r="IYN184" s="32"/>
      <c r="IYO184" s="13"/>
      <c r="IYP184" s="32"/>
      <c r="IYQ184" s="32"/>
      <c r="IYR184" s="32"/>
      <c r="IYS184" s="13"/>
      <c r="IYT184" s="32"/>
      <c r="IYU184" s="32"/>
      <c r="IYV184" s="32"/>
      <c r="IYW184" s="13"/>
      <c r="IYX184" s="32"/>
      <c r="IYY184" s="32"/>
      <c r="IYZ184" s="32"/>
      <c r="IZA184" s="13"/>
      <c r="IZB184" s="32"/>
      <c r="IZC184" s="32"/>
      <c r="IZD184" s="32"/>
      <c r="IZE184" s="13"/>
      <c r="IZF184" s="32"/>
      <c r="IZG184" s="32"/>
      <c r="IZH184" s="32"/>
      <c r="IZI184" s="13"/>
      <c r="IZJ184" s="32"/>
      <c r="IZK184" s="32"/>
      <c r="IZL184" s="32"/>
      <c r="IZM184" s="13"/>
      <c r="IZN184" s="32"/>
      <c r="IZO184" s="32"/>
      <c r="IZP184" s="32"/>
      <c r="IZQ184" s="13"/>
      <c r="IZR184" s="32"/>
      <c r="IZS184" s="32"/>
      <c r="IZT184" s="32"/>
      <c r="IZU184" s="13"/>
      <c r="IZV184" s="32"/>
      <c r="IZW184" s="32"/>
      <c r="IZX184" s="32"/>
      <c r="IZY184" s="13"/>
      <c r="IZZ184" s="32"/>
      <c r="JAA184" s="32"/>
      <c r="JAB184" s="32"/>
      <c r="JAC184" s="13"/>
      <c r="JAD184" s="32"/>
      <c r="JAE184" s="32"/>
      <c r="JAF184" s="32"/>
      <c r="JAG184" s="13"/>
      <c r="JAH184" s="32"/>
      <c r="JAI184" s="32"/>
      <c r="JAJ184" s="32"/>
      <c r="JAK184" s="13"/>
      <c r="JAL184" s="32"/>
      <c r="JAM184" s="32"/>
      <c r="JAN184" s="32"/>
      <c r="JAO184" s="13"/>
      <c r="JAP184" s="32"/>
      <c r="JAQ184" s="32"/>
      <c r="JAR184" s="32"/>
      <c r="JAS184" s="13"/>
      <c r="JAT184" s="32"/>
      <c r="JAU184" s="32"/>
      <c r="JAV184" s="32"/>
      <c r="JAW184" s="13"/>
      <c r="JAX184" s="32"/>
      <c r="JAY184" s="32"/>
      <c r="JAZ184" s="32"/>
      <c r="JBA184" s="13"/>
      <c r="JBB184" s="32"/>
      <c r="JBC184" s="32"/>
      <c r="JBD184" s="32"/>
      <c r="JBE184" s="13"/>
      <c r="JBF184" s="32"/>
      <c r="JBG184" s="32"/>
      <c r="JBH184" s="32"/>
      <c r="JBI184" s="13"/>
      <c r="JBJ184" s="32"/>
      <c r="JBK184" s="32"/>
      <c r="JBL184" s="32"/>
      <c r="JBM184" s="13"/>
      <c r="JBN184" s="32"/>
      <c r="JBO184" s="32"/>
      <c r="JBP184" s="32"/>
      <c r="JBQ184" s="13"/>
      <c r="JBR184" s="32"/>
      <c r="JBS184" s="32"/>
      <c r="JBT184" s="32"/>
      <c r="JBU184" s="13"/>
      <c r="JBV184" s="32"/>
      <c r="JBW184" s="32"/>
      <c r="JBX184" s="32"/>
      <c r="JBY184" s="13"/>
      <c r="JBZ184" s="32"/>
      <c r="JCA184" s="32"/>
      <c r="JCB184" s="32"/>
      <c r="JCC184" s="13"/>
      <c r="JCD184" s="32"/>
      <c r="JCE184" s="32"/>
      <c r="JCF184" s="32"/>
      <c r="JCG184" s="13"/>
      <c r="JCH184" s="32"/>
      <c r="JCI184" s="32"/>
      <c r="JCJ184" s="32"/>
      <c r="JCK184" s="13"/>
      <c r="JCL184" s="32"/>
      <c r="JCM184" s="32"/>
      <c r="JCN184" s="32"/>
      <c r="JCO184" s="13"/>
      <c r="JCP184" s="32"/>
      <c r="JCQ184" s="32"/>
      <c r="JCR184" s="32"/>
      <c r="JCS184" s="13"/>
      <c r="JCT184" s="32"/>
      <c r="JCU184" s="32"/>
      <c r="JCV184" s="32"/>
      <c r="JCW184" s="13"/>
      <c r="JCX184" s="32"/>
      <c r="JCY184" s="32"/>
      <c r="JCZ184" s="32"/>
      <c r="JDA184" s="13"/>
      <c r="JDB184" s="32"/>
      <c r="JDC184" s="32"/>
      <c r="JDD184" s="32"/>
      <c r="JDE184" s="13"/>
      <c r="JDF184" s="32"/>
      <c r="JDG184" s="32"/>
      <c r="JDH184" s="32"/>
      <c r="JDI184" s="13"/>
      <c r="JDJ184" s="32"/>
      <c r="JDK184" s="32"/>
      <c r="JDL184" s="32"/>
      <c r="JDM184" s="13"/>
      <c r="JDN184" s="32"/>
      <c r="JDO184" s="32"/>
      <c r="JDP184" s="32"/>
      <c r="JDQ184" s="13"/>
      <c r="JDR184" s="32"/>
      <c r="JDS184" s="32"/>
      <c r="JDT184" s="32"/>
      <c r="JDU184" s="13"/>
      <c r="JDV184" s="32"/>
      <c r="JDW184" s="32"/>
      <c r="JDX184" s="32"/>
      <c r="JDY184" s="13"/>
      <c r="JDZ184" s="32"/>
      <c r="JEA184" s="32"/>
      <c r="JEB184" s="32"/>
      <c r="JEC184" s="13"/>
      <c r="JED184" s="32"/>
      <c r="JEE184" s="32"/>
      <c r="JEF184" s="32"/>
      <c r="JEG184" s="13"/>
      <c r="JEH184" s="32"/>
      <c r="JEI184" s="32"/>
      <c r="JEJ184" s="32"/>
      <c r="JEK184" s="13"/>
      <c r="JEL184" s="32"/>
      <c r="JEM184" s="32"/>
      <c r="JEN184" s="32"/>
      <c r="JEO184" s="13"/>
      <c r="JEP184" s="32"/>
      <c r="JEQ184" s="32"/>
      <c r="JER184" s="32"/>
      <c r="JES184" s="13"/>
      <c r="JET184" s="32"/>
      <c r="JEU184" s="32"/>
      <c r="JEV184" s="32"/>
      <c r="JEW184" s="13"/>
      <c r="JEX184" s="32"/>
      <c r="JEY184" s="32"/>
      <c r="JEZ184" s="32"/>
      <c r="JFA184" s="13"/>
      <c r="JFB184" s="32"/>
      <c r="JFC184" s="32"/>
      <c r="JFD184" s="32"/>
      <c r="JFE184" s="13"/>
      <c r="JFF184" s="32"/>
      <c r="JFG184" s="32"/>
      <c r="JFH184" s="32"/>
      <c r="JFI184" s="13"/>
      <c r="JFJ184" s="32"/>
      <c r="JFK184" s="32"/>
      <c r="JFL184" s="32"/>
      <c r="JFM184" s="13"/>
      <c r="JFN184" s="32"/>
      <c r="JFO184" s="32"/>
      <c r="JFP184" s="32"/>
      <c r="JFQ184" s="13"/>
      <c r="JFR184" s="32"/>
      <c r="JFS184" s="32"/>
      <c r="JFT184" s="32"/>
      <c r="JFU184" s="13"/>
      <c r="JFV184" s="32"/>
      <c r="JFW184" s="32"/>
      <c r="JFX184" s="32"/>
      <c r="JFY184" s="13"/>
      <c r="JFZ184" s="32"/>
      <c r="JGA184" s="32"/>
      <c r="JGB184" s="32"/>
      <c r="JGC184" s="13"/>
      <c r="JGD184" s="32"/>
      <c r="JGE184" s="32"/>
      <c r="JGF184" s="32"/>
      <c r="JGG184" s="13"/>
      <c r="JGH184" s="32"/>
      <c r="JGI184" s="32"/>
      <c r="JGJ184" s="32"/>
      <c r="JGK184" s="13"/>
      <c r="JGL184" s="32"/>
      <c r="JGM184" s="32"/>
      <c r="JGN184" s="32"/>
      <c r="JGO184" s="13"/>
      <c r="JGP184" s="32"/>
      <c r="JGQ184" s="32"/>
      <c r="JGR184" s="32"/>
      <c r="JGS184" s="13"/>
      <c r="JGT184" s="32"/>
      <c r="JGU184" s="32"/>
      <c r="JGV184" s="32"/>
      <c r="JGW184" s="13"/>
      <c r="JGX184" s="32"/>
      <c r="JGY184" s="32"/>
      <c r="JGZ184" s="32"/>
      <c r="JHA184" s="13"/>
      <c r="JHB184" s="32"/>
      <c r="JHC184" s="32"/>
      <c r="JHD184" s="32"/>
      <c r="JHE184" s="13"/>
      <c r="JHF184" s="32"/>
      <c r="JHG184" s="32"/>
      <c r="JHH184" s="32"/>
      <c r="JHI184" s="13"/>
      <c r="JHJ184" s="32"/>
      <c r="JHK184" s="32"/>
      <c r="JHL184" s="32"/>
      <c r="JHM184" s="13"/>
      <c r="JHN184" s="32"/>
      <c r="JHO184" s="32"/>
      <c r="JHP184" s="32"/>
      <c r="JHQ184" s="13"/>
      <c r="JHR184" s="32"/>
      <c r="JHS184" s="32"/>
      <c r="JHT184" s="32"/>
      <c r="JHU184" s="13"/>
      <c r="JHV184" s="32"/>
      <c r="JHW184" s="32"/>
      <c r="JHX184" s="32"/>
      <c r="JHY184" s="13"/>
      <c r="JHZ184" s="32"/>
      <c r="JIA184" s="32"/>
      <c r="JIB184" s="32"/>
      <c r="JIC184" s="13"/>
      <c r="JID184" s="32"/>
      <c r="JIE184" s="32"/>
      <c r="JIF184" s="32"/>
      <c r="JIG184" s="13"/>
      <c r="JIH184" s="32"/>
      <c r="JII184" s="32"/>
      <c r="JIJ184" s="32"/>
      <c r="JIK184" s="13"/>
      <c r="JIL184" s="32"/>
      <c r="JIM184" s="32"/>
      <c r="JIN184" s="32"/>
      <c r="JIO184" s="13"/>
      <c r="JIP184" s="32"/>
      <c r="JIQ184" s="32"/>
      <c r="JIR184" s="32"/>
      <c r="JIS184" s="13"/>
      <c r="JIT184" s="32"/>
      <c r="JIU184" s="32"/>
      <c r="JIV184" s="32"/>
      <c r="JIW184" s="13"/>
      <c r="JIX184" s="32"/>
      <c r="JIY184" s="32"/>
      <c r="JIZ184" s="32"/>
      <c r="JJA184" s="13"/>
      <c r="JJB184" s="32"/>
      <c r="JJC184" s="32"/>
      <c r="JJD184" s="32"/>
      <c r="JJE184" s="13"/>
      <c r="JJF184" s="32"/>
      <c r="JJG184" s="32"/>
      <c r="JJH184" s="32"/>
      <c r="JJI184" s="13"/>
      <c r="JJJ184" s="32"/>
      <c r="JJK184" s="32"/>
      <c r="JJL184" s="32"/>
      <c r="JJM184" s="13"/>
      <c r="JJN184" s="32"/>
      <c r="JJO184" s="32"/>
      <c r="JJP184" s="32"/>
      <c r="JJQ184" s="13"/>
      <c r="JJR184" s="32"/>
      <c r="JJS184" s="32"/>
      <c r="JJT184" s="32"/>
      <c r="JJU184" s="13"/>
      <c r="JJV184" s="32"/>
      <c r="JJW184" s="32"/>
      <c r="JJX184" s="32"/>
      <c r="JJY184" s="13"/>
      <c r="JJZ184" s="32"/>
      <c r="JKA184" s="32"/>
      <c r="JKB184" s="32"/>
      <c r="JKC184" s="13"/>
      <c r="JKD184" s="32"/>
      <c r="JKE184" s="32"/>
      <c r="JKF184" s="32"/>
      <c r="JKG184" s="13"/>
      <c r="JKH184" s="32"/>
      <c r="JKI184" s="32"/>
      <c r="JKJ184" s="32"/>
      <c r="JKK184" s="13"/>
      <c r="JKL184" s="32"/>
      <c r="JKM184" s="32"/>
      <c r="JKN184" s="32"/>
      <c r="JKO184" s="13"/>
      <c r="JKP184" s="32"/>
      <c r="JKQ184" s="32"/>
      <c r="JKR184" s="32"/>
      <c r="JKS184" s="13"/>
      <c r="JKT184" s="32"/>
      <c r="JKU184" s="32"/>
      <c r="JKV184" s="32"/>
      <c r="JKW184" s="13"/>
      <c r="JKX184" s="32"/>
      <c r="JKY184" s="32"/>
      <c r="JKZ184" s="32"/>
      <c r="JLA184" s="13"/>
      <c r="JLB184" s="32"/>
      <c r="JLC184" s="32"/>
      <c r="JLD184" s="32"/>
      <c r="JLE184" s="13"/>
      <c r="JLF184" s="32"/>
      <c r="JLG184" s="32"/>
      <c r="JLH184" s="32"/>
      <c r="JLI184" s="13"/>
      <c r="JLJ184" s="32"/>
      <c r="JLK184" s="32"/>
      <c r="JLL184" s="32"/>
      <c r="JLM184" s="13"/>
      <c r="JLN184" s="32"/>
      <c r="JLO184" s="32"/>
      <c r="JLP184" s="32"/>
      <c r="JLQ184" s="13"/>
      <c r="JLR184" s="32"/>
      <c r="JLS184" s="32"/>
      <c r="JLT184" s="32"/>
      <c r="JLU184" s="13"/>
      <c r="JLV184" s="32"/>
      <c r="JLW184" s="32"/>
      <c r="JLX184" s="32"/>
      <c r="JLY184" s="13"/>
      <c r="JLZ184" s="32"/>
      <c r="JMA184" s="32"/>
      <c r="JMB184" s="32"/>
      <c r="JMC184" s="13"/>
      <c r="JMD184" s="32"/>
      <c r="JME184" s="32"/>
      <c r="JMF184" s="32"/>
      <c r="JMG184" s="13"/>
      <c r="JMH184" s="32"/>
      <c r="JMI184" s="32"/>
      <c r="JMJ184" s="32"/>
      <c r="JMK184" s="13"/>
      <c r="JML184" s="32"/>
      <c r="JMM184" s="32"/>
      <c r="JMN184" s="32"/>
      <c r="JMO184" s="13"/>
      <c r="JMP184" s="32"/>
      <c r="JMQ184" s="32"/>
      <c r="JMR184" s="32"/>
      <c r="JMS184" s="13"/>
      <c r="JMT184" s="32"/>
      <c r="JMU184" s="32"/>
      <c r="JMV184" s="32"/>
      <c r="JMW184" s="13"/>
      <c r="JMX184" s="32"/>
      <c r="JMY184" s="32"/>
      <c r="JMZ184" s="32"/>
      <c r="JNA184" s="13"/>
      <c r="JNB184" s="32"/>
      <c r="JNC184" s="32"/>
      <c r="JND184" s="32"/>
      <c r="JNE184" s="13"/>
      <c r="JNF184" s="32"/>
      <c r="JNG184" s="32"/>
      <c r="JNH184" s="32"/>
      <c r="JNI184" s="13"/>
      <c r="JNJ184" s="32"/>
      <c r="JNK184" s="32"/>
      <c r="JNL184" s="32"/>
      <c r="JNM184" s="13"/>
      <c r="JNN184" s="32"/>
      <c r="JNO184" s="32"/>
      <c r="JNP184" s="32"/>
      <c r="JNQ184" s="13"/>
      <c r="JNR184" s="32"/>
      <c r="JNS184" s="32"/>
      <c r="JNT184" s="32"/>
      <c r="JNU184" s="13"/>
      <c r="JNV184" s="32"/>
      <c r="JNW184" s="32"/>
      <c r="JNX184" s="32"/>
      <c r="JNY184" s="13"/>
      <c r="JNZ184" s="32"/>
      <c r="JOA184" s="32"/>
      <c r="JOB184" s="32"/>
      <c r="JOC184" s="13"/>
      <c r="JOD184" s="32"/>
      <c r="JOE184" s="32"/>
      <c r="JOF184" s="32"/>
      <c r="JOG184" s="13"/>
      <c r="JOH184" s="32"/>
      <c r="JOI184" s="32"/>
      <c r="JOJ184" s="32"/>
      <c r="JOK184" s="13"/>
      <c r="JOL184" s="32"/>
      <c r="JOM184" s="32"/>
      <c r="JON184" s="32"/>
      <c r="JOO184" s="13"/>
      <c r="JOP184" s="32"/>
      <c r="JOQ184" s="32"/>
      <c r="JOR184" s="32"/>
      <c r="JOS184" s="13"/>
      <c r="JOT184" s="32"/>
      <c r="JOU184" s="32"/>
      <c r="JOV184" s="32"/>
      <c r="JOW184" s="13"/>
      <c r="JOX184" s="32"/>
      <c r="JOY184" s="32"/>
      <c r="JOZ184" s="32"/>
      <c r="JPA184" s="13"/>
      <c r="JPB184" s="32"/>
      <c r="JPC184" s="32"/>
      <c r="JPD184" s="32"/>
      <c r="JPE184" s="13"/>
      <c r="JPF184" s="32"/>
      <c r="JPG184" s="32"/>
      <c r="JPH184" s="32"/>
      <c r="JPI184" s="13"/>
      <c r="JPJ184" s="32"/>
      <c r="JPK184" s="32"/>
      <c r="JPL184" s="32"/>
      <c r="JPM184" s="13"/>
      <c r="JPN184" s="32"/>
      <c r="JPO184" s="32"/>
      <c r="JPP184" s="32"/>
      <c r="JPQ184" s="13"/>
      <c r="JPR184" s="32"/>
      <c r="JPS184" s="32"/>
      <c r="JPT184" s="32"/>
      <c r="JPU184" s="13"/>
      <c r="JPV184" s="32"/>
      <c r="JPW184" s="32"/>
      <c r="JPX184" s="32"/>
      <c r="JPY184" s="13"/>
      <c r="JPZ184" s="32"/>
      <c r="JQA184" s="32"/>
      <c r="JQB184" s="32"/>
      <c r="JQC184" s="13"/>
      <c r="JQD184" s="32"/>
      <c r="JQE184" s="32"/>
      <c r="JQF184" s="32"/>
      <c r="JQG184" s="13"/>
      <c r="JQH184" s="32"/>
      <c r="JQI184" s="32"/>
      <c r="JQJ184" s="32"/>
      <c r="JQK184" s="13"/>
      <c r="JQL184" s="32"/>
      <c r="JQM184" s="32"/>
      <c r="JQN184" s="32"/>
      <c r="JQO184" s="13"/>
      <c r="JQP184" s="32"/>
      <c r="JQQ184" s="32"/>
      <c r="JQR184" s="32"/>
      <c r="JQS184" s="13"/>
      <c r="JQT184" s="32"/>
      <c r="JQU184" s="32"/>
      <c r="JQV184" s="32"/>
      <c r="JQW184" s="13"/>
      <c r="JQX184" s="32"/>
      <c r="JQY184" s="32"/>
      <c r="JQZ184" s="32"/>
      <c r="JRA184" s="13"/>
      <c r="JRB184" s="32"/>
      <c r="JRC184" s="32"/>
      <c r="JRD184" s="32"/>
      <c r="JRE184" s="13"/>
      <c r="JRF184" s="32"/>
      <c r="JRG184" s="32"/>
      <c r="JRH184" s="32"/>
      <c r="JRI184" s="13"/>
      <c r="JRJ184" s="32"/>
      <c r="JRK184" s="32"/>
      <c r="JRL184" s="32"/>
      <c r="JRM184" s="13"/>
      <c r="JRN184" s="32"/>
      <c r="JRO184" s="32"/>
      <c r="JRP184" s="32"/>
      <c r="JRQ184" s="13"/>
      <c r="JRR184" s="32"/>
      <c r="JRS184" s="32"/>
      <c r="JRT184" s="32"/>
      <c r="JRU184" s="13"/>
      <c r="JRV184" s="32"/>
      <c r="JRW184" s="32"/>
      <c r="JRX184" s="32"/>
      <c r="JRY184" s="13"/>
      <c r="JRZ184" s="32"/>
      <c r="JSA184" s="32"/>
      <c r="JSB184" s="32"/>
      <c r="JSC184" s="13"/>
      <c r="JSD184" s="32"/>
      <c r="JSE184" s="32"/>
      <c r="JSF184" s="32"/>
      <c r="JSG184" s="13"/>
      <c r="JSH184" s="32"/>
      <c r="JSI184" s="32"/>
      <c r="JSJ184" s="32"/>
      <c r="JSK184" s="13"/>
      <c r="JSL184" s="32"/>
      <c r="JSM184" s="32"/>
      <c r="JSN184" s="32"/>
      <c r="JSO184" s="13"/>
      <c r="JSP184" s="32"/>
      <c r="JSQ184" s="32"/>
      <c r="JSR184" s="32"/>
      <c r="JSS184" s="13"/>
      <c r="JST184" s="32"/>
      <c r="JSU184" s="32"/>
      <c r="JSV184" s="32"/>
      <c r="JSW184" s="13"/>
      <c r="JSX184" s="32"/>
      <c r="JSY184" s="32"/>
      <c r="JSZ184" s="32"/>
      <c r="JTA184" s="13"/>
      <c r="JTB184" s="32"/>
      <c r="JTC184" s="32"/>
      <c r="JTD184" s="32"/>
      <c r="JTE184" s="13"/>
      <c r="JTF184" s="32"/>
      <c r="JTG184" s="32"/>
      <c r="JTH184" s="32"/>
      <c r="JTI184" s="13"/>
      <c r="JTJ184" s="32"/>
      <c r="JTK184" s="32"/>
      <c r="JTL184" s="32"/>
      <c r="JTM184" s="13"/>
      <c r="JTN184" s="32"/>
      <c r="JTO184" s="32"/>
      <c r="JTP184" s="32"/>
      <c r="JTQ184" s="13"/>
      <c r="JTR184" s="32"/>
      <c r="JTS184" s="32"/>
      <c r="JTT184" s="32"/>
      <c r="JTU184" s="13"/>
      <c r="JTV184" s="32"/>
      <c r="JTW184" s="32"/>
      <c r="JTX184" s="32"/>
      <c r="JTY184" s="13"/>
      <c r="JTZ184" s="32"/>
      <c r="JUA184" s="32"/>
      <c r="JUB184" s="32"/>
      <c r="JUC184" s="13"/>
      <c r="JUD184" s="32"/>
      <c r="JUE184" s="32"/>
      <c r="JUF184" s="32"/>
      <c r="JUG184" s="13"/>
      <c r="JUH184" s="32"/>
      <c r="JUI184" s="32"/>
      <c r="JUJ184" s="32"/>
      <c r="JUK184" s="13"/>
      <c r="JUL184" s="32"/>
      <c r="JUM184" s="32"/>
      <c r="JUN184" s="32"/>
      <c r="JUO184" s="13"/>
      <c r="JUP184" s="32"/>
      <c r="JUQ184" s="32"/>
      <c r="JUR184" s="32"/>
      <c r="JUS184" s="13"/>
      <c r="JUT184" s="32"/>
      <c r="JUU184" s="32"/>
      <c r="JUV184" s="32"/>
      <c r="JUW184" s="13"/>
      <c r="JUX184" s="32"/>
      <c r="JUY184" s="32"/>
      <c r="JUZ184" s="32"/>
      <c r="JVA184" s="13"/>
      <c r="JVB184" s="32"/>
      <c r="JVC184" s="32"/>
      <c r="JVD184" s="32"/>
      <c r="JVE184" s="13"/>
      <c r="JVF184" s="32"/>
      <c r="JVG184" s="32"/>
      <c r="JVH184" s="32"/>
      <c r="JVI184" s="13"/>
      <c r="JVJ184" s="32"/>
      <c r="JVK184" s="32"/>
      <c r="JVL184" s="32"/>
      <c r="JVM184" s="13"/>
      <c r="JVN184" s="32"/>
      <c r="JVO184" s="32"/>
      <c r="JVP184" s="32"/>
      <c r="JVQ184" s="13"/>
      <c r="JVR184" s="32"/>
      <c r="JVS184" s="32"/>
      <c r="JVT184" s="32"/>
      <c r="JVU184" s="13"/>
      <c r="JVV184" s="32"/>
      <c r="JVW184" s="32"/>
      <c r="JVX184" s="32"/>
      <c r="JVY184" s="13"/>
      <c r="JVZ184" s="32"/>
      <c r="JWA184" s="32"/>
      <c r="JWB184" s="32"/>
      <c r="JWC184" s="13"/>
      <c r="JWD184" s="32"/>
      <c r="JWE184" s="32"/>
      <c r="JWF184" s="32"/>
      <c r="JWG184" s="13"/>
      <c r="JWH184" s="32"/>
      <c r="JWI184" s="32"/>
      <c r="JWJ184" s="32"/>
      <c r="JWK184" s="13"/>
      <c r="JWL184" s="32"/>
      <c r="JWM184" s="32"/>
      <c r="JWN184" s="32"/>
      <c r="JWO184" s="13"/>
      <c r="JWP184" s="32"/>
      <c r="JWQ184" s="32"/>
      <c r="JWR184" s="32"/>
      <c r="JWS184" s="13"/>
      <c r="JWT184" s="32"/>
      <c r="JWU184" s="32"/>
      <c r="JWV184" s="32"/>
      <c r="JWW184" s="13"/>
      <c r="JWX184" s="32"/>
      <c r="JWY184" s="32"/>
      <c r="JWZ184" s="32"/>
      <c r="JXA184" s="13"/>
      <c r="JXB184" s="32"/>
      <c r="JXC184" s="32"/>
      <c r="JXD184" s="32"/>
      <c r="JXE184" s="13"/>
      <c r="JXF184" s="32"/>
      <c r="JXG184" s="32"/>
      <c r="JXH184" s="32"/>
      <c r="JXI184" s="13"/>
      <c r="JXJ184" s="32"/>
      <c r="JXK184" s="32"/>
      <c r="JXL184" s="32"/>
      <c r="JXM184" s="13"/>
      <c r="JXN184" s="32"/>
      <c r="JXO184" s="32"/>
      <c r="JXP184" s="32"/>
      <c r="JXQ184" s="13"/>
      <c r="JXR184" s="32"/>
      <c r="JXS184" s="32"/>
      <c r="JXT184" s="32"/>
      <c r="JXU184" s="13"/>
      <c r="JXV184" s="32"/>
      <c r="JXW184" s="32"/>
      <c r="JXX184" s="32"/>
      <c r="JXY184" s="13"/>
      <c r="JXZ184" s="32"/>
      <c r="JYA184" s="32"/>
      <c r="JYB184" s="32"/>
      <c r="JYC184" s="13"/>
      <c r="JYD184" s="32"/>
      <c r="JYE184" s="32"/>
      <c r="JYF184" s="32"/>
      <c r="JYG184" s="13"/>
      <c r="JYH184" s="32"/>
      <c r="JYI184" s="32"/>
      <c r="JYJ184" s="32"/>
      <c r="JYK184" s="13"/>
      <c r="JYL184" s="32"/>
      <c r="JYM184" s="32"/>
      <c r="JYN184" s="32"/>
      <c r="JYO184" s="13"/>
      <c r="JYP184" s="32"/>
      <c r="JYQ184" s="32"/>
      <c r="JYR184" s="32"/>
      <c r="JYS184" s="13"/>
      <c r="JYT184" s="32"/>
      <c r="JYU184" s="32"/>
      <c r="JYV184" s="32"/>
      <c r="JYW184" s="13"/>
      <c r="JYX184" s="32"/>
      <c r="JYY184" s="32"/>
      <c r="JYZ184" s="32"/>
      <c r="JZA184" s="13"/>
      <c r="JZB184" s="32"/>
      <c r="JZC184" s="32"/>
      <c r="JZD184" s="32"/>
      <c r="JZE184" s="13"/>
      <c r="JZF184" s="32"/>
      <c r="JZG184" s="32"/>
      <c r="JZH184" s="32"/>
      <c r="JZI184" s="13"/>
      <c r="JZJ184" s="32"/>
      <c r="JZK184" s="32"/>
      <c r="JZL184" s="32"/>
      <c r="JZM184" s="13"/>
      <c r="JZN184" s="32"/>
      <c r="JZO184" s="32"/>
      <c r="JZP184" s="32"/>
      <c r="JZQ184" s="13"/>
      <c r="JZR184" s="32"/>
      <c r="JZS184" s="32"/>
      <c r="JZT184" s="32"/>
      <c r="JZU184" s="13"/>
      <c r="JZV184" s="32"/>
      <c r="JZW184" s="32"/>
      <c r="JZX184" s="32"/>
      <c r="JZY184" s="13"/>
      <c r="JZZ184" s="32"/>
      <c r="KAA184" s="32"/>
      <c r="KAB184" s="32"/>
      <c r="KAC184" s="13"/>
      <c r="KAD184" s="32"/>
      <c r="KAE184" s="32"/>
      <c r="KAF184" s="32"/>
      <c r="KAG184" s="13"/>
      <c r="KAH184" s="32"/>
      <c r="KAI184" s="32"/>
      <c r="KAJ184" s="32"/>
      <c r="KAK184" s="13"/>
      <c r="KAL184" s="32"/>
      <c r="KAM184" s="32"/>
      <c r="KAN184" s="32"/>
      <c r="KAO184" s="13"/>
      <c r="KAP184" s="32"/>
      <c r="KAQ184" s="32"/>
      <c r="KAR184" s="32"/>
      <c r="KAS184" s="13"/>
      <c r="KAT184" s="32"/>
      <c r="KAU184" s="32"/>
      <c r="KAV184" s="32"/>
      <c r="KAW184" s="13"/>
      <c r="KAX184" s="32"/>
      <c r="KAY184" s="32"/>
      <c r="KAZ184" s="32"/>
      <c r="KBA184" s="13"/>
      <c r="KBB184" s="32"/>
      <c r="KBC184" s="32"/>
      <c r="KBD184" s="32"/>
      <c r="KBE184" s="13"/>
      <c r="KBF184" s="32"/>
      <c r="KBG184" s="32"/>
      <c r="KBH184" s="32"/>
      <c r="KBI184" s="13"/>
      <c r="KBJ184" s="32"/>
      <c r="KBK184" s="32"/>
      <c r="KBL184" s="32"/>
      <c r="KBM184" s="13"/>
      <c r="KBN184" s="32"/>
      <c r="KBO184" s="32"/>
      <c r="KBP184" s="32"/>
      <c r="KBQ184" s="13"/>
      <c r="KBR184" s="32"/>
      <c r="KBS184" s="32"/>
      <c r="KBT184" s="32"/>
      <c r="KBU184" s="13"/>
      <c r="KBV184" s="32"/>
      <c r="KBW184" s="32"/>
      <c r="KBX184" s="32"/>
      <c r="KBY184" s="13"/>
      <c r="KBZ184" s="32"/>
      <c r="KCA184" s="32"/>
      <c r="KCB184" s="32"/>
      <c r="KCC184" s="13"/>
      <c r="KCD184" s="32"/>
      <c r="KCE184" s="32"/>
      <c r="KCF184" s="32"/>
      <c r="KCG184" s="13"/>
      <c r="KCH184" s="32"/>
      <c r="KCI184" s="32"/>
      <c r="KCJ184" s="32"/>
      <c r="KCK184" s="13"/>
      <c r="KCL184" s="32"/>
      <c r="KCM184" s="32"/>
      <c r="KCN184" s="32"/>
      <c r="KCO184" s="13"/>
      <c r="KCP184" s="32"/>
      <c r="KCQ184" s="32"/>
      <c r="KCR184" s="32"/>
      <c r="KCS184" s="13"/>
      <c r="KCT184" s="32"/>
      <c r="KCU184" s="32"/>
      <c r="KCV184" s="32"/>
      <c r="KCW184" s="13"/>
      <c r="KCX184" s="32"/>
      <c r="KCY184" s="32"/>
      <c r="KCZ184" s="32"/>
      <c r="KDA184" s="13"/>
      <c r="KDB184" s="32"/>
      <c r="KDC184" s="32"/>
      <c r="KDD184" s="32"/>
      <c r="KDE184" s="13"/>
      <c r="KDF184" s="32"/>
      <c r="KDG184" s="32"/>
      <c r="KDH184" s="32"/>
      <c r="KDI184" s="13"/>
      <c r="KDJ184" s="32"/>
      <c r="KDK184" s="32"/>
      <c r="KDL184" s="32"/>
      <c r="KDM184" s="13"/>
      <c r="KDN184" s="32"/>
      <c r="KDO184" s="32"/>
      <c r="KDP184" s="32"/>
      <c r="KDQ184" s="13"/>
      <c r="KDR184" s="32"/>
      <c r="KDS184" s="32"/>
      <c r="KDT184" s="32"/>
      <c r="KDU184" s="13"/>
      <c r="KDV184" s="32"/>
      <c r="KDW184" s="32"/>
      <c r="KDX184" s="32"/>
      <c r="KDY184" s="13"/>
      <c r="KDZ184" s="32"/>
      <c r="KEA184" s="32"/>
      <c r="KEB184" s="32"/>
      <c r="KEC184" s="13"/>
      <c r="KED184" s="32"/>
      <c r="KEE184" s="32"/>
      <c r="KEF184" s="32"/>
      <c r="KEG184" s="13"/>
      <c r="KEH184" s="32"/>
      <c r="KEI184" s="32"/>
      <c r="KEJ184" s="32"/>
      <c r="KEK184" s="13"/>
      <c r="KEL184" s="32"/>
      <c r="KEM184" s="32"/>
      <c r="KEN184" s="32"/>
      <c r="KEO184" s="13"/>
      <c r="KEP184" s="32"/>
      <c r="KEQ184" s="32"/>
      <c r="KER184" s="32"/>
      <c r="KES184" s="13"/>
      <c r="KET184" s="32"/>
      <c r="KEU184" s="32"/>
      <c r="KEV184" s="32"/>
      <c r="KEW184" s="13"/>
      <c r="KEX184" s="32"/>
      <c r="KEY184" s="32"/>
      <c r="KEZ184" s="32"/>
      <c r="KFA184" s="13"/>
      <c r="KFB184" s="32"/>
      <c r="KFC184" s="32"/>
      <c r="KFD184" s="32"/>
      <c r="KFE184" s="13"/>
      <c r="KFF184" s="32"/>
      <c r="KFG184" s="32"/>
      <c r="KFH184" s="32"/>
      <c r="KFI184" s="13"/>
      <c r="KFJ184" s="32"/>
      <c r="KFK184" s="32"/>
      <c r="KFL184" s="32"/>
      <c r="KFM184" s="13"/>
      <c r="KFN184" s="32"/>
      <c r="KFO184" s="32"/>
      <c r="KFP184" s="32"/>
      <c r="KFQ184" s="13"/>
      <c r="KFR184" s="32"/>
      <c r="KFS184" s="32"/>
      <c r="KFT184" s="32"/>
      <c r="KFU184" s="13"/>
      <c r="KFV184" s="32"/>
      <c r="KFW184" s="32"/>
      <c r="KFX184" s="32"/>
      <c r="KFY184" s="13"/>
      <c r="KFZ184" s="32"/>
      <c r="KGA184" s="32"/>
      <c r="KGB184" s="32"/>
      <c r="KGC184" s="13"/>
      <c r="KGD184" s="32"/>
      <c r="KGE184" s="32"/>
      <c r="KGF184" s="32"/>
      <c r="KGG184" s="13"/>
      <c r="KGH184" s="32"/>
      <c r="KGI184" s="32"/>
      <c r="KGJ184" s="32"/>
      <c r="KGK184" s="13"/>
      <c r="KGL184" s="32"/>
      <c r="KGM184" s="32"/>
      <c r="KGN184" s="32"/>
      <c r="KGO184" s="13"/>
      <c r="KGP184" s="32"/>
      <c r="KGQ184" s="32"/>
      <c r="KGR184" s="32"/>
      <c r="KGS184" s="13"/>
      <c r="KGT184" s="32"/>
      <c r="KGU184" s="32"/>
      <c r="KGV184" s="32"/>
      <c r="KGW184" s="13"/>
      <c r="KGX184" s="32"/>
      <c r="KGY184" s="32"/>
      <c r="KGZ184" s="32"/>
      <c r="KHA184" s="13"/>
      <c r="KHB184" s="32"/>
      <c r="KHC184" s="32"/>
      <c r="KHD184" s="32"/>
      <c r="KHE184" s="13"/>
      <c r="KHF184" s="32"/>
      <c r="KHG184" s="32"/>
      <c r="KHH184" s="32"/>
      <c r="KHI184" s="13"/>
      <c r="KHJ184" s="32"/>
      <c r="KHK184" s="32"/>
      <c r="KHL184" s="32"/>
      <c r="KHM184" s="13"/>
      <c r="KHN184" s="32"/>
      <c r="KHO184" s="32"/>
      <c r="KHP184" s="32"/>
      <c r="KHQ184" s="13"/>
      <c r="KHR184" s="32"/>
      <c r="KHS184" s="32"/>
      <c r="KHT184" s="32"/>
      <c r="KHU184" s="13"/>
      <c r="KHV184" s="32"/>
      <c r="KHW184" s="32"/>
      <c r="KHX184" s="32"/>
      <c r="KHY184" s="13"/>
      <c r="KHZ184" s="32"/>
      <c r="KIA184" s="32"/>
      <c r="KIB184" s="32"/>
      <c r="KIC184" s="13"/>
      <c r="KID184" s="32"/>
      <c r="KIE184" s="32"/>
      <c r="KIF184" s="32"/>
      <c r="KIG184" s="13"/>
      <c r="KIH184" s="32"/>
      <c r="KII184" s="32"/>
      <c r="KIJ184" s="32"/>
      <c r="KIK184" s="13"/>
      <c r="KIL184" s="32"/>
      <c r="KIM184" s="32"/>
      <c r="KIN184" s="32"/>
      <c r="KIO184" s="13"/>
      <c r="KIP184" s="32"/>
      <c r="KIQ184" s="32"/>
      <c r="KIR184" s="32"/>
      <c r="KIS184" s="13"/>
      <c r="KIT184" s="32"/>
      <c r="KIU184" s="32"/>
      <c r="KIV184" s="32"/>
      <c r="KIW184" s="13"/>
      <c r="KIX184" s="32"/>
      <c r="KIY184" s="32"/>
      <c r="KIZ184" s="32"/>
      <c r="KJA184" s="13"/>
      <c r="KJB184" s="32"/>
      <c r="KJC184" s="32"/>
      <c r="KJD184" s="32"/>
      <c r="KJE184" s="13"/>
      <c r="KJF184" s="32"/>
      <c r="KJG184" s="32"/>
      <c r="KJH184" s="32"/>
      <c r="KJI184" s="13"/>
      <c r="KJJ184" s="32"/>
      <c r="KJK184" s="32"/>
      <c r="KJL184" s="32"/>
      <c r="KJM184" s="13"/>
      <c r="KJN184" s="32"/>
      <c r="KJO184" s="32"/>
      <c r="KJP184" s="32"/>
      <c r="KJQ184" s="13"/>
      <c r="KJR184" s="32"/>
      <c r="KJS184" s="32"/>
      <c r="KJT184" s="32"/>
      <c r="KJU184" s="13"/>
      <c r="KJV184" s="32"/>
      <c r="KJW184" s="32"/>
      <c r="KJX184" s="32"/>
      <c r="KJY184" s="13"/>
      <c r="KJZ184" s="32"/>
      <c r="KKA184" s="32"/>
      <c r="KKB184" s="32"/>
      <c r="KKC184" s="13"/>
      <c r="KKD184" s="32"/>
      <c r="KKE184" s="32"/>
      <c r="KKF184" s="32"/>
      <c r="KKG184" s="13"/>
      <c r="KKH184" s="32"/>
      <c r="KKI184" s="32"/>
      <c r="KKJ184" s="32"/>
      <c r="KKK184" s="13"/>
      <c r="KKL184" s="32"/>
      <c r="KKM184" s="32"/>
      <c r="KKN184" s="32"/>
      <c r="KKO184" s="13"/>
      <c r="KKP184" s="32"/>
      <c r="KKQ184" s="32"/>
      <c r="KKR184" s="32"/>
      <c r="KKS184" s="13"/>
      <c r="KKT184" s="32"/>
      <c r="KKU184" s="32"/>
      <c r="KKV184" s="32"/>
      <c r="KKW184" s="13"/>
      <c r="KKX184" s="32"/>
      <c r="KKY184" s="32"/>
      <c r="KKZ184" s="32"/>
      <c r="KLA184" s="13"/>
      <c r="KLB184" s="32"/>
      <c r="KLC184" s="32"/>
      <c r="KLD184" s="32"/>
      <c r="KLE184" s="13"/>
      <c r="KLF184" s="32"/>
      <c r="KLG184" s="32"/>
      <c r="KLH184" s="32"/>
      <c r="KLI184" s="13"/>
      <c r="KLJ184" s="32"/>
      <c r="KLK184" s="32"/>
      <c r="KLL184" s="32"/>
      <c r="KLM184" s="13"/>
      <c r="KLN184" s="32"/>
      <c r="KLO184" s="32"/>
      <c r="KLP184" s="32"/>
      <c r="KLQ184" s="13"/>
      <c r="KLR184" s="32"/>
      <c r="KLS184" s="32"/>
      <c r="KLT184" s="32"/>
      <c r="KLU184" s="13"/>
      <c r="KLV184" s="32"/>
      <c r="KLW184" s="32"/>
      <c r="KLX184" s="32"/>
      <c r="KLY184" s="13"/>
      <c r="KLZ184" s="32"/>
      <c r="KMA184" s="32"/>
      <c r="KMB184" s="32"/>
      <c r="KMC184" s="13"/>
      <c r="KMD184" s="32"/>
      <c r="KME184" s="32"/>
      <c r="KMF184" s="32"/>
      <c r="KMG184" s="13"/>
      <c r="KMH184" s="32"/>
      <c r="KMI184" s="32"/>
      <c r="KMJ184" s="32"/>
      <c r="KMK184" s="13"/>
      <c r="KML184" s="32"/>
      <c r="KMM184" s="32"/>
      <c r="KMN184" s="32"/>
      <c r="KMO184" s="13"/>
      <c r="KMP184" s="32"/>
      <c r="KMQ184" s="32"/>
      <c r="KMR184" s="32"/>
      <c r="KMS184" s="13"/>
      <c r="KMT184" s="32"/>
      <c r="KMU184" s="32"/>
      <c r="KMV184" s="32"/>
      <c r="KMW184" s="13"/>
      <c r="KMX184" s="32"/>
      <c r="KMY184" s="32"/>
      <c r="KMZ184" s="32"/>
      <c r="KNA184" s="13"/>
      <c r="KNB184" s="32"/>
      <c r="KNC184" s="32"/>
      <c r="KND184" s="32"/>
      <c r="KNE184" s="13"/>
      <c r="KNF184" s="32"/>
      <c r="KNG184" s="32"/>
      <c r="KNH184" s="32"/>
      <c r="KNI184" s="13"/>
      <c r="KNJ184" s="32"/>
      <c r="KNK184" s="32"/>
      <c r="KNL184" s="32"/>
      <c r="KNM184" s="13"/>
      <c r="KNN184" s="32"/>
      <c r="KNO184" s="32"/>
      <c r="KNP184" s="32"/>
      <c r="KNQ184" s="13"/>
      <c r="KNR184" s="32"/>
      <c r="KNS184" s="32"/>
      <c r="KNT184" s="32"/>
      <c r="KNU184" s="13"/>
      <c r="KNV184" s="32"/>
      <c r="KNW184" s="32"/>
      <c r="KNX184" s="32"/>
      <c r="KNY184" s="13"/>
      <c r="KNZ184" s="32"/>
      <c r="KOA184" s="32"/>
      <c r="KOB184" s="32"/>
      <c r="KOC184" s="13"/>
      <c r="KOD184" s="32"/>
      <c r="KOE184" s="32"/>
      <c r="KOF184" s="32"/>
      <c r="KOG184" s="13"/>
      <c r="KOH184" s="32"/>
      <c r="KOI184" s="32"/>
      <c r="KOJ184" s="32"/>
      <c r="KOK184" s="13"/>
      <c r="KOL184" s="32"/>
      <c r="KOM184" s="32"/>
      <c r="KON184" s="32"/>
      <c r="KOO184" s="13"/>
      <c r="KOP184" s="32"/>
      <c r="KOQ184" s="32"/>
      <c r="KOR184" s="32"/>
      <c r="KOS184" s="13"/>
      <c r="KOT184" s="32"/>
      <c r="KOU184" s="32"/>
      <c r="KOV184" s="32"/>
      <c r="KOW184" s="13"/>
      <c r="KOX184" s="32"/>
      <c r="KOY184" s="32"/>
      <c r="KOZ184" s="32"/>
      <c r="KPA184" s="13"/>
      <c r="KPB184" s="32"/>
      <c r="KPC184" s="32"/>
      <c r="KPD184" s="32"/>
      <c r="KPE184" s="13"/>
      <c r="KPF184" s="32"/>
      <c r="KPG184" s="32"/>
      <c r="KPH184" s="32"/>
      <c r="KPI184" s="13"/>
      <c r="KPJ184" s="32"/>
      <c r="KPK184" s="32"/>
      <c r="KPL184" s="32"/>
      <c r="KPM184" s="13"/>
      <c r="KPN184" s="32"/>
      <c r="KPO184" s="32"/>
      <c r="KPP184" s="32"/>
      <c r="KPQ184" s="13"/>
      <c r="KPR184" s="32"/>
      <c r="KPS184" s="32"/>
      <c r="KPT184" s="32"/>
      <c r="KPU184" s="13"/>
      <c r="KPV184" s="32"/>
      <c r="KPW184" s="32"/>
      <c r="KPX184" s="32"/>
      <c r="KPY184" s="13"/>
      <c r="KPZ184" s="32"/>
      <c r="KQA184" s="32"/>
      <c r="KQB184" s="32"/>
      <c r="KQC184" s="13"/>
      <c r="KQD184" s="32"/>
      <c r="KQE184" s="32"/>
      <c r="KQF184" s="32"/>
      <c r="KQG184" s="13"/>
      <c r="KQH184" s="32"/>
      <c r="KQI184" s="32"/>
      <c r="KQJ184" s="32"/>
      <c r="KQK184" s="13"/>
      <c r="KQL184" s="32"/>
      <c r="KQM184" s="32"/>
      <c r="KQN184" s="32"/>
      <c r="KQO184" s="13"/>
      <c r="KQP184" s="32"/>
      <c r="KQQ184" s="32"/>
      <c r="KQR184" s="32"/>
      <c r="KQS184" s="13"/>
      <c r="KQT184" s="32"/>
      <c r="KQU184" s="32"/>
      <c r="KQV184" s="32"/>
      <c r="KQW184" s="13"/>
      <c r="KQX184" s="32"/>
      <c r="KQY184" s="32"/>
      <c r="KQZ184" s="32"/>
      <c r="KRA184" s="13"/>
      <c r="KRB184" s="32"/>
      <c r="KRC184" s="32"/>
      <c r="KRD184" s="32"/>
      <c r="KRE184" s="13"/>
      <c r="KRF184" s="32"/>
      <c r="KRG184" s="32"/>
      <c r="KRH184" s="32"/>
      <c r="KRI184" s="13"/>
      <c r="KRJ184" s="32"/>
      <c r="KRK184" s="32"/>
      <c r="KRL184" s="32"/>
      <c r="KRM184" s="13"/>
      <c r="KRN184" s="32"/>
      <c r="KRO184" s="32"/>
      <c r="KRP184" s="32"/>
      <c r="KRQ184" s="13"/>
      <c r="KRR184" s="32"/>
      <c r="KRS184" s="32"/>
      <c r="KRT184" s="32"/>
      <c r="KRU184" s="13"/>
      <c r="KRV184" s="32"/>
      <c r="KRW184" s="32"/>
      <c r="KRX184" s="32"/>
      <c r="KRY184" s="13"/>
      <c r="KRZ184" s="32"/>
      <c r="KSA184" s="32"/>
      <c r="KSB184" s="32"/>
      <c r="KSC184" s="13"/>
      <c r="KSD184" s="32"/>
      <c r="KSE184" s="32"/>
      <c r="KSF184" s="32"/>
      <c r="KSG184" s="13"/>
      <c r="KSH184" s="32"/>
      <c r="KSI184" s="32"/>
      <c r="KSJ184" s="32"/>
      <c r="KSK184" s="13"/>
      <c r="KSL184" s="32"/>
      <c r="KSM184" s="32"/>
      <c r="KSN184" s="32"/>
      <c r="KSO184" s="13"/>
      <c r="KSP184" s="32"/>
      <c r="KSQ184" s="32"/>
      <c r="KSR184" s="32"/>
      <c r="KSS184" s="13"/>
      <c r="KST184" s="32"/>
      <c r="KSU184" s="32"/>
      <c r="KSV184" s="32"/>
      <c r="KSW184" s="13"/>
      <c r="KSX184" s="32"/>
      <c r="KSY184" s="32"/>
      <c r="KSZ184" s="32"/>
      <c r="KTA184" s="13"/>
      <c r="KTB184" s="32"/>
      <c r="KTC184" s="32"/>
      <c r="KTD184" s="32"/>
      <c r="KTE184" s="13"/>
      <c r="KTF184" s="32"/>
      <c r="KTG184" s="32"/>
      <c r="KTH184" s="32"/>
      <c r="KTI184" s="13"/>
      <c r="KTJ184" s="32"/>
      <c r="KTK184" s="32"/>
      <c r="KTL184" s="32"/>
      <c r="KTM184" s="13"/>
      <c r="KTN184" s="32"/>
      <c r="KTO184" s="32"/>
      <c r="KTP184" s="32"/>
      <c r="KTQ184" s="13"/>
      <c r="KTR184" s="32"/>
      <c r="KTS184" s="32"/>
      <c r="KTT184" s="32"/>
      <c r="KTU184" s="13"/>
      <c r="KTV184" s="32"/>
      <c r="KTW184" s="32"/>
      <c r="KTX184" s="32"/>
      <c r="KTY184" s="13"/>
      <c r="KTZ184" s="32"/>
      <c r="KUA184" s="32"/>
      <c r="KUB184" s="32"/>
      <c r="KUC184" s="13"/>
      <c r="KUD184" s="32"/>
      <c r="KUE184" s="32"/>
      <c r="KUF184" s="32"/>
      <c r="KUG184" s="13"/>
      <c r="KUH184" s="32"/>
      <c r="KUI184" s="32"/>
      <c r="KUJ184" s="32"/>
      <c r="KUK184" s="13"/>
      <c r="KUL184" s="32"/>
      <c r="KUM184" s="32"/>
      <c r="KUN184" s="32"/>
      <c r="KUO184" s="13"/>
      <c r="KUP184" s="32"/>
      <c r="KUQ184" s="32"/>
      <c r="KUR184" s="32"/>
      <c r="KUS184" s="13"/>
      <c r="KUT184" s="32"/>
      <c r="KUU184" s="32"/>
      <c r="KUV184" s="32"/>
      <c r="KUW184" s="13"/>
      <c r="KUX184" s="32"/>
      <c r="KUY184" s="32"/>
      <c r="KUZ184" s="32"/>
      <c r="KVA184" s="13"/>
      <c r="KVB184" s="32"/>
      <c r="KVC184" s="32"/>
      <c r="KVD184" s="32"/>
      <c r="KVE184" s="13"/>
      <c r="KVF184" s="32"/>
      <c r="KVG184" s="32"/>
      <c r="KVH184" s="32"/>
      <c r="KVI184" s="13"/>
      <c r="KVJ184" s="32"/>
      <c r="KVK184" s="32"/>
      <c r="KVL184" s="32"/>
      <c r="KVM184" s="13"/>
      <c r="KVN184" s="32"/>
      <c r="KVO184" s="32"/>
      <c r="KVP184" s="32"/>
      <c r="KVQ184" s="13"/>
      <c r="KVR184" s="32"/>
      <c r="KVS184" s="32"/>
      <c r="KVT184" s="32"/>
      <c r="KVU184" s="13"/>
      <c r="KVV184" s="32"/>
      <c r="KVW184" s="32"/>
      <c r="KVX184" s="32"/>
      <c r="KVY184" s="13"/>
      <c r="KVZ184" s="32"/>
      <c r="KWA184" s="32"/>
      <c r="KWB184" s="32"/>
      <c r="KWC184" s="13"/>
      <c r="KWD184" s="32"/>
      <c r="KWE184" s="32"/>
      <c r="KWF184" s="32"/>
      <c r="KWG184" s="13"/>
      <c r="KWH184" s="32"/>
      <c r="KWI184" s="32"/>
      <c r="KWJ184" s="32"/>
      <c r="KWK184" s="13"/>
      <c r="KWL184" s="32"/>
      <c r="KWM184" s="32"/>
      <c r="KWN184" s="32"/>
      <c r="KWO184" s="13"/>
      <c r="KWP184" s="32"/>
      <c r="KWQ184" s="32"/>
      <c r="KWR184" s="32"/>
      <c r="KWS184" s="13"/>
      <c r="KWT184" s="32"/>
      <c r="KWU184" s="32"/>
      <c r="KWV184" s="32"/>
      <c r="KWW184" s="13"/>
      <c r="KWX184" s="32"/>
      <c r="KWY184" s="32"/>
      <c r="KWZ184" s="32"/>
      <c r="KXA184" s="13"/>
      <c r="KXB184" s="32"/>
      <c r="KXC184" s="32"/>
      <c r="KXD184" s="32"/>
      <c r="KXE184" s="13"/>
      <c r="KXF184" s="32"/>
      <c r="KXG184" s="32"/>
      <c r="KXH184" s="32"/>
      <c r="KXI184" s="13"/>
      <c r="KXJ184" s="32"/>
      <c r="KXK184" s="32"/>
      <c r="KXL184" s="32"/>
      <c r="KXM184" s="13"/>
      <c r="KXN184" s="32"/>
      <c r="KXO184" s="32"/>
      <c r="KXP184" s="32"/>
      <c r="KXQ184" s="13"/>
      <c r="KXR184" s="32"/>
      <c r="KXS184" s="32"/>
      <c r="KXT184" s="32"/>
      <c r="KXU184" s="13"/>
      <c r="KXV184" s="32"/>
      <c r="KXW184" s="32"/>
      <c r="KXX184" s="32"/>
      <c r="KXY184" s="13"/>
      <c r="KXZ184" s="32"/>
      <c r="KYA184" s="32"/>
      <c r="KYB184" s="32"/>
      <c r="KYC184" s="13"/>
      <c r="KYD184" s="32"/>
      <c r="KYE184" s="32"/>
      <c r="KYF184" s="32"/>
      <c r="KYG184" s="13"/>
      <c r="KYH184" s="32"/>
      <c r="KYI184" s="32"/>
      <c r="KYJ184" s="32"/>
      <c r="KYK184" s="13"/>
      <c r="KYL184" s="32"/>
      <c r="KYM184" s="32"/>
      <c r="KYN184" s="32"/>
      <c r="KYO184" s="13"/>
      <c r="KYP184" s="32"/>
      <c r="KYQ184" s="32"/>
      <c r="KYR184" s="32"/>
      <c r="KYS184" s="13"/>
      <c r="KYT184" s="32"/>
      <c r="KYU184" s="32"/>
      <c r="KYV184" s="32"/>
      <c r="KYW184" s="13"/>
      <c r="KYX184" s="32"/>
      <c r="KYY184" s="32"/>
      <c r="KYZ184" s="32"/>
      <c r="KZA184" s="13"/>
      <c r="KZB184" s="32"/>
      <c r="KZC184" s="32"/>
      <c r="KZD184" s="32"/>
      <c r="KZE184" s="13"/>
      <c r="KZF184" s="32"/>
      <c r="KZG184" s="32"/>
      <c r="KZH184" s="32"/>
      <c r="KZI184" s="13"/>
      <c r="KZJ184" s="32"/>
      <c r="KZK184" s="32"/>
      <c r="KZL184" s="32"/>
      <c r="KZM184" s="13"/>
      <c r="KZN184" s="32"/>
      <c r="KZO184" s="32"/>
      <c r="KZP184" s="32"/>
      <c r="KZQ184" s="13"/>
      <c r="KZR184" s="32"/>
      <c r="KZS184" s="32"/>
      <c r="KZT184" s="32"/>
      <c r="KZU184" s="13"/>
      <c r="KZV184" s="32"/>
      <c r="KZW184" s="32"/>
      <c r="KZX184" s="32"/>
      <c r="KZY184" s="13"/>
      <c r="KZZ184" s="32"/>
      <c r="LAA184" s="32"/>
      <c r="LAB184" s="32"/>
      <c r="LAC184" s="13"/>
      <c r="LAD184" s="32"/>
      <c r="LAE184" s="32"/>
      <c r="LAF184" s="32"/>
      <c r="LAG184" s="13"/>
      <c r="LAH184" s="32"/>
      <c r="LAI184" s="32"/>
      <c r="LAJ184" s="32"/>
      <c r="LAK184" s="13"/>
      <c r="LAL184" s="32"/>
      <c r="LAM184" s="32"/>
      <c r="LAN184" s="32"/>
      <c r="LAO184" s="13"/>
      <c r="LAP184" s="32"/>
      <c r="LAQ184" s="32"/>
      <c r="LAR184" s="32"/>
      <c r="LAS184" s="13"/>
      <c r="LAT184" s="32"/>
      <c r="LAU184" s="32"/>
      <c r="LAV184" s="32"/>
      <c r="LAW184" s="13"/>
      <c r="LAX184" s="32"/>
      <c r="LAY184" s="32"/>
      <c r="LAZ184" s="32"/>
      <c r="LBA184" s="13"/>
      <c r="LBB184" s="32"/>
      <c r="LBC184" s="32"/>
      <c r="LBD184" s="32"/>
      <c r="LBE184" s="13"/>
      <c r="LBF184" s="32"/>
      <c r="LBG184" s="32"/>
      <c r="LBH184" s="32"/>
      <c r="LBI184" s="13"/>
      <c r="LBJ184" s="32"/>
      <c r="LBK184" s="32"/>
      <c r="LBL184" s="32"/>
      <c r="LBM184" s="13"/>
      <c r="LBN184" s="32"/>
      <c r="LBO184" s="32"/>
      <c r="LBP184" s="32"/>
      <c r="LBQ184" s="13"/>
      <c r="LBR184" s="32"/>
      <c r="LBS184" s="32"/>
      <c r="LBT184" s="32"/>
      <c r="LBU184" s="13"/>
      <c r="LBV184" s="32"/>
      <c r="LBW184" s="32"/>
      <c r="LBX184" s="32"/>
      <c r="LBY184" s="13"/>
      <c r="LBZ184" s="32"/>
      <c r="LCA184" s="32"/>
      <c r="LCB184" s="32"/>
      <c r="LCC184" s="13"/>
      <c r="LCD184" s="32"/>
      <c r="LCE184" s="32"/>
      <c r="LCF184" s="32"/>
      <c r="LCG184" s="13"/>
      <c r="LCH184" s="32"/>
      <c r="LCI184" s="32"/>
      <c r="LCJ184" s="32"/>
      <c r="LCK184" s="13"/>
      <c r="LCL184" s="32"/>
      <c r="LCM184" s="32"/>
      <c r="LCN184" s="32"/>
      <c r="LCO184" s="13"/>
      <c r="LCP184" s="32"/>
      <c r="LCQ184" s="32"/>
      <c r="LCR184" s="32"/>
      <c r="LCS184" s="13"/>
      <c r="LCT184" s="32"/>
      <c r="LCU184" s="32"/>
      <c r="LCV184" s="32"/>
      <c r="LCW184" s="13"/>
      <c r="LCX184" s="32"/>
      <c r="LCY184" s="32"/>
      <c r="LCZ184" s="32"/>
      <c r="LDA184" s="13"/>
      <c r="LDB184" s="32"/>
      <c r="LDC184" s="32"/>
      <c r="LDD184" s="32"/>
      <c r="LDE184" s="13"/>
      <c r="LDF184" s="32"/>
      <c r="LDG184" s="32"/>
      <c r="LDH184" s="32"/>
      <c r="LDI184" s="13"/>
      <c r="LDJ184" s="32"/>
      <c r="LDK184" s="32"/>
      <c r="LDL184" s="32"/>
      <c r="LDM184" s="13"/>
      <c r="LDN184" s="32"/>
      <c r="LDO184" s="32"/>
      <c r="LDP184" s="32"/>
      <c r="LDQ184" s="13"/>
      <c r="LDR184" s="32"/>
      <c r="LDS184" s="32"/>
      <c r="LDT184" s="32"/>
      <c r="LDU184" s="13"/>
      <c r="LDV184" s="32"/>
      <c r="LDW184" s="32"/>
      <c r="LDX184" s="32"/>
      <c r="LDY184" s="13"/>
      <c r="LDZ184" s="32"/>
      <c r="LEA184" s="32"/>
      <c r="LEB184" s="32"/>
      <c r="LEC184" s="13"/>
      <c r="LED184" s="32"/>
      <c r="LEE184" s="32"/>
      <c r="LEF184" s="32"/>
      <c r="LEG184" s="13"/>
      <c r="LEH184" s="32"/>
      <c r="LEI184" s="32"/>
      <c r="LEJ184" s="32"/>
      <c r="LEK184" s="13"/>
      <c r="LEL184" s="32"/>
      <c r="LEM184" s="32"/>
      <c r="LEN184" s="32"/>
      <c r="LEO184" s="13"/>
      <c r="LEP184" s="32"/>
      <c r="LEQ184" s="32"/>
      <c r="LER184" s="32"/>
      <c r="LES184" s="13"/>
      <c r="LET184" s="32"/>
      <c r="LEU184" s="32"/>
      <c r="LEV184" s="32"/>
      <c r="LEW184" s="13"/>
      <c r="LEX184" s="32"/>
      <c r="LEY184" s="32"/>
      <c r="LEZ184" s="32"/>
      <c r="LFA184" s="13"/>
      <c r="LFB184" s="32"/>
      <c r="LFC184" s="32"/>
      <c r="LFD184" s="32"/>
      <c r="LFE184" s="13"/>
      <c r="LFF184" s="32"/>
      <c r="LFG184" s="32"/>
      <c r="LFH184" s="32"/>
      <c r="LFI184" s="13"/>
      <c r="LFJ184" s="32"/>
      <c r="LFK184" s="32"/>
      <c r="LFL184" s="32"/>
      <c r="LFM184" s="13"/>
      <c r="LFN184" s="32"/>
      <c r="LFO184" s="32"/>
      <c r="LFP184" s="32"/>
      <c r="LFQ184" s="13"/>
      <c r="LFR184" s="32"/>
      <c r="LFS184" s="32"/>
      <c r="LFT184" s="32"/>
      <c r="LFU184" s="13"/>
      <c r="LFV184" s="32"/>
      <c r="LFW184" s="32"/>
      <c r="LFX184" s="32"/>
      <c r="LFY184" s="13"/>
      <c r="LFZ184" s="32"/>
      <c r="LGA184" s="32"/>
      <c r="LGB184" s="32"/>
      <c r="LGC184" s="13"/>
      <c r="LGD184" s="32"/>
      <c r="LGE184" s="32"/>
      <c r="LGF184" s="32"/>
      <c r="LGG184" s="13"/>
      <c r="LGH184" s="32"/>
      <c r="LGI184" s="32"/>
      <c r="LGJ184" s="32"/>
      <c r="LGK184" s="13"/>
      <c r="LGL184" s="32"/>
      <c r="LGM184" s="32"/>
      <c r="LGN184" s="32"/>
      <c r="LGO184" s="13"/>
      <c r="LGP184" s="32"/>
      <c r="LGQ184" s="32"/>
      <c r="LGR184" s="32"/>
      <c r="LGS184" s="13"/>
      <c r="LGT184" s="32"/>
      <c r="LGU184" s="32"/>
      <c r="LGV184" s="32"/>
      <c r="LGW184" s="13"/>
      <c r="LGX184" s="32"/>
      <c r="LGY184" s="32"/>
      <c r="LGZ184" s="32"/>
      <c r="LHA184" s="13"/>
      <c r="LHB184" s="32"/>
      <c r="LHC184" s="32"/>
      <c r="LHD184" s="32"/>
      <c r="LHE184" s="13"/>
      <c r="LHF184" s="32"/>
      <c r="LHG184" s="32"/>
      <c r="LHH184" s="32"/>
      <c r="LHI184" s="13"/>
      <c r="LHJ184" s="32"/>
      <c r="LHK184" s="32"/>
      <c r="LHL184" s="32"/>
      <c r="LHM184" s="13"/>
      <c r="LHN184" s="32"/>
      <c r="LHO184" s="32"/>
      <c r="LHP184" s="32"/>
      <c r="LHQ184" s="13"/>
      <c r="LHR184" s="32"/>
      <c r="LHS184" s="32"/>
      <c r="LHT184" s="32"/>
      <c r="LHU184" s="13"/>
      <c r="LHV184" s="32"/>
      <c r="LHW184" s="32"/>
      <c r="LHX184" s="32"/>
      <c r="LHY184" s="13"/>
      <c r="LHZ184" s="32"/>
      <c r="LIA184" s="32"/>
      <c r="LIB184" s="32"/>
      <c r="LIC184" s="13"/>
      <c r="LID184" s="32"/>
      <c r="LIE184" s="32"/>
      <c r="LIF184" s="32"/>
      <c r="LIG184" s="13"/>
      <c r="LIH184" s="32"/>
      <c r="LII184" s="32"/>
      <c r="LIJ184" s="32"/>
      <c r="LIK184" s="13"/>
      <c r="LIL184" s="32"/>
      <c r="LIM184" s="32"/>
      <c r="LIN184" s="32"/>
      <c r="LIO184" s="13"/>
      <c r="LIP184" s="32"/>
      <c r="LIQ184" s="32"/>
      <c r="LIR184" s="32"/>
      <c r="LIS184" s="13"/>
      <c r="LIT184" s="32"/>
      <c r="LIU184" s="32"/>
      <c r="LIV184" s="32"/>
      <c r="LIW184" s="13"/>
      <c r="LIX184" s="32"/>
      <c r="LIY184" s="32"/>
      <c r="LIZ184" s="32"/>
      <c r="LJA184" s="13"/>
      <c r="LJB184" s="32"/>
      <c r="LJC184" s="32"/>
      <c r="LJD184" s="32"/>
      <c r="LJE184" s="13"/>
      <c r="LJF184" s="32"/>
      <c r="LJG184" s="32"/>
      <c r="LJH184" s="32"/>
      <c r="LJI184" s="13"/>
      <c r="LJJ184" s="32"/>
      <c r="LJK184" s="32"/>
      <c r="LJL184" s="32"/>
      <c r="LJM184" s="13"/>
      <c r="LJN184" s="32"/>
      <c r="LJO184" s="32"/>
      <c r="LJP184" s="32"/>
      <c r="LJQ184" s="13"/>
      <c r="LJR184" s="32"/>
      <c r="LJS184" s="32"/>
      <c r="LJT184" s="32"/>
      <c r="LJU184" s="13"/>
      <c r="LJV184" s="32"/>
      <c r="LJW184" s="32"/>
      <c r="LJX184" s="32"/>
      <c r="LJY184" s="13"/>
      <c r="LJZ184" s="32"/>
      <c r="LKA184" s="32"/>
      <c r="LKB184" s="32"/>
      <c r="LKC184" s="13"/>
      <c r="LKD184" s="32"/>
      <c r="LKE184" s="32"/>
      <c r="LKF184" s="32"/>
      <c r="LKG184" s="13"/>
      <c r="LKH184" s="32"/>
      <c r="LKI184" s="32"/>
      <c r="LKJ184" s="32"/>
      <c r="LKK184" s="13"/>
      <c r="LKL184" s="32"/>
      <c r="LKM184" s="32"/>
      <c r="LKN184" s="32"/>
      <c r="LKO184" s="13"/>
      <c r="LKP184" s="32"/>
      <c r="LKQ184" s="32"/>
      <c r="LKR184" s="32"/>
      <c r="LKS184" s="13"/>
      <c r="LKT184" s="32"/>
      <c r="LKU184" s="32"/>
      <c r="LKV184" s="32"/>
      <c r="LKW184" s="13"/>
      <c r="LKX184" s="32"/>
      <c r="LKY184" s="32"/>
      <c r="LKZ184" s="32"/>
      <c r="LLA184" s="13"/>
      <c r="LLB184" s="32"/>
      <c r="LLC184" s="32"/>
      <c r="LLD184" s="32"/>
      <c r="LLE184" s="13"/>
      <c r="LLF184" s="32"/>
      <c r="LLG184" s="32"/>
      <c r="LLH184" s="32"/>
      <c r="LLI184" s="13"/>
      <c r="LLJ184" s="32"/>
      <c r="LLK184" s="32"/>
      <c r="LLL184" s="32"/>
      <c r="LLM184" s="13"/>
      <c r="LLN184" s="32"/>
      <c r="LLO184" s="32"/>
      <c r="LLP184" s="32"/>
      <c r="LLQ184" s="13"/>
      <c r="LLR184" s="32"/>
      <c r="LLS184" s="32"/>
      <c r="LLT184" s="32"/>
      <c r="LLU184" s="13"/>
      <c r="LLV184" s="32"/>
      <c r="LLW184" s="32"/>
      <c r="LLX184" s="32"/>
      <c r="LLY184" s="13"/>
      <c r="LLZ184" s="32"/>
      <c r="LMA184" s="32"/>
      <c r="LMB184" s="32"/>
      <c r="LMC184" s="13"/>
      <c r="LMD184" s="32"/>
      <c r="LME184" s="32"/>
      <c r="LMF184" s="32"/>
      <c r="LMG184" s="13"/>
      <c r="LMH184" s="32"/>
      <c r="LMI184" s="32"/>
      <c r="LMJ184" s="32"/>
      <c r="LMK184" s="13"/>
      <c r="LML184" s="32"/>
      <c r="LMM184" s="32"/>
      <c r="LMN184" s="32"/>
      <c r="LMO184" s="13"/>
      <c r="LMP184" s="32"/>
      <c r="LMQ184" s="32"/>
      <c r="LMR184" s="32"/>
      <c r="LMS184" s="13"/>
      <c r="LMT184" s="32"/>
      <c r="LMU184" s="32"/>
      <c r="LMV184" s="32"/>
      <c r="LMW184" s="13"/>
      <c r="LMX184" s="32"/>
      <c r="LMY184" s="32"/>
      <c r="LMZ184" s="32"/>
      <c r="LNA184" s="13"/>
      <c r="LNB184" s="32"/>
      <c r="LNC184" s="32"/>
      <c r="LND184" s="32"/>
      <c r="LNE184" s="13"/>
      <c r="LNF184" s="32"/>
      <c r="LNG184" s="32"/>
      <c r="LNH184" s="32"/>
      <c r="LNI184" s="13"/>
      <c r="LNJ184" s="32"/>
      <c r="LNK184" s="32"/>
      <c r="LNL184" s="32"/>
      <c r="LNM184" s="13"/>
      <c r="LNN184" s="32"/>
      <c r="LNO184" s="32"/>
      <c r="LNP184" s="32"/>
      <c r="LNQ184" s="13"/>
      <c r="LNR184" s="32"/>
      <c r="LNS184" s="32"/>
      <c r="LNT184" s="32"/>
      <c r="LNU184" s="13"/>
      <c r="LNV184" s="32"/>
      <c r="LNW184" s="32"/>
      <c r="LNX184" s="32"/>
      <c r="LNY184" s="13"/>
      <c r="LNZ184" s="32"/>
      <c r="LOA184" s="32"/>
      <c r="LOB184" s="32"/>
      <c r="LOC184" s="13"/>
      <c r="LOD184" s="32"/>
      <c r="LOE184" s="32"/>
      <c r="LOF184" s="32"/>
      <c r="LOG184" s="13"/>
      <c r="LOH184" s="32"/>
      <c r="LOI184" s="32"/>
      <c r="LOJ184" s="32"/>
      <c r="LOK184" s="13"/>
      <c r="LOL184" s="32"/>
      <c r="LOM184" s="32"/>
      <c r="LON184" s="32"/>
      <c r="LOO184" s="13"/>
      <c r="LOP184" s="32"/>
      <c r="LOQ184" s="32"/>
      <c r="LOR184" s="32"/>
      <c r="LOS184" s="13"/>
      <c r="LOT184" s="32"/>
      <c r="LOU184" s="32"/>
      <c r="LOV184" s="32"/>
      <c r="LOW184" s="13"/>
      <c r="LOX184" s="32"/>
      <c r="LOY184" s="32"/>
      <c r="LOZ184" s="32"/>
      <c r="LPA184" s="13"/>
      <c r="LPB184" s="32"/>
      <c r="LPC184" s="32"/>
      <c r="LPD184" s="32"/>
      <c r="LPE184" s="13"/>
      <c r="LPF184" s="32"/>
      <c r="LPG184" s="32"/>
      <c r="LPH184" s="32"/>
      <c r="LPI184" s="13"/>
      <c r="LPJ184" s="32"/>
      <c r="LPK184" s="32"/>
      <c r="LPL184" s="32"/>
      <c r="LPM184" s="13"/>
      <c r="LPN184" s="32"/>
      <c r="LPO184" s="32"/>
      <c r="LPP184" s="32"/>
      <c r="LPQ184" s="13"/>
      <c r="LPR184" s="32"/>
      <c r="LPS184" s="32"/>
      <c r="LPT184" s="32"/>
      <c r="LPU184" s="13"/>
      <c r="LPV184" s="32"/>
      <c r="LPW184" s="32"/>
      <c r="LPX184" s="32"/>
      <c r="LPY184" s="13"/>
      <c r="LPZ184" s="32"/>
      <c r="LQA184" s="32"/>
      <c r="LQB184" s="32"/>
      <c r="LQC184" s="13"/>
      <c r="LQD184" s="32"/>
      <c r="LQE184" s="32"/>
      <c r="LQF184" s="32"/>
      <c r="LQG184" s="13"/>
      <c r="LQH184" s="32"/>
      <c r="LQI184" s="32"/>
      <c r="LQJ184" s="32"/>
      <c r="LQK184" s="13"/>
      <c r="LQL184" s="32"/>
      <c r="LQM184" s="32"/>
      <c r="LQN184" s="32"/>
      <c r="LQO184" s="13"/>
      <c r="LQP184" s="32"/>
      <c r="LQQ184" s="32"/>
      <c r="LQR184" s="32"/>
      <c r="LQS184" s="13"/>
      <c r="LQT184" s="32"/>
      <c r="LQU184" s="32"/>
      <c r="LQV184" s="32"/>
      <c r="LQW184" s="13"/>
      <c r="LQX184" s="32"/>
      <c r="LQY184" s="32"/>
      <c r="LQZ184" s="32"/>
      <c r="LRA184" s="13"/>
      <c r="LRB184" s="32"/>
      <c r="LRC184" s="32"/>
      <c r="LRD184" s="32"/>
      <c r="LRE184" s="13"/>
      <c r="LRF184" s="32"/>
      <c r="LRG184" s="32"/>
      <c r="LRH184" s="32"/>
      <c r="LRI184" s="13"/>
      <c r="LRJ184" s="32"/>
      <c r="LRK184" s="32"/>
      <c r="LRL184" s="32"/>
      <c r="LRM184" s="13"/>
      <c r="LRN184" s="32"/>
      <c r="LRO184" s="32"/>
      <c r="LRP184" s="32"/>
      <c r="LRQ184" s="13"/>
      <c r="LRR184" s="32"/>
      <c r="LRS184" s="32"/>
      <c r="LRT184" s="32"/>
      <c r="LRU184" s="13"/>
      <c r="LRV184" s="32"/>
      <c r="LRW184" s="32"/>
      <c r="LRX184" s="32"/>
      <c r="LRY184" s="13"/>
      <c r="LRZ184" s="32"/>
      <c r="LSA184" s="32"/>
      <c r="LSB184" s="32"/>
      <c r="LSC184" s="13"/>
      <c r="LSD184" s="32"/>
      <c r="LSE184" s="32"/>
      <c r="LSF184" s="32"/>
      <c r="LSG184" s="13"/>
      <c r="LSH184" s="32"/>
      <c r="LSI184" s="32"/>
      <c r="LSJ184" s="32"/>
      <c r="LSK184" s="13"/>
      <c r="LSL184" s="32"/>
      <c r="LSM184" s="32"/>
      <c r="LSN184" s="32"/>
      <c r="LSO184" s="13"/>
      <c r="LSP184" s="32"/>
      <c r="LSQ184" s="32"/>
      <c r="LSR184" s="32"/>
      <c r="LSS184" s="13"/>
      <c r="LST184" s="32"/>
      <c r="LSU184" s="32"/>
      <c r="LSV184" s="32"/>
      <c r="LSW184" s="13"/>
      <c r="LSX184" s="32"/>
      <c r="LSY184" s="32"/>
      <c r="LSZ184" s="32"/>
      <c r="LTA184" s="13"/>
      <c r="LTB184" s="32"/>
      <c r="LTC184" s="32"/>
      <c r="LTD184" s="32"/>
      <c r="LTE184" s="13"/>
      <c r="LTF184" s="32"/>
      <c r="LTG184" s="32"/>
      <c r="LTH184" s="32"/>
      <c r="LTI184" s="13"/>
      <c r="LTJ184" s="32"/>
      <c r="LTK184" s="32"/>
      <c r="LTL184" s="32"/>
      <c r="LTM184" s="13"/>
      <c r="LTN184" s="32"/>
      <c r="LTO184" s="32"/>
      <c r="LTP184" s="32"/>
      <c r="LTQ184" s="13"/>
      <c r="LTR184" s="32"/>
      <c r="LTS184" s="32"/>
      <c r="LTT184" s="32"/>
      <c r="LTU184" s="13"/>
      <c r="LTV184" s="32"/>
      <c r="LTW184" s="32"/>
      <c r="LTX184" s="32"/>
      <c r="LTY184" s="13"/>
      <c r="LTZ184" s="32"/>
      <c r="LUA184" s="32"/>
      <c r="LUB184" s="32"/>
      <c r="LUC184" s="13"/>
      <c r="LUD184" s="32"/>
      <c r="LUE184" s="32"/>
      <c r="LUF184" s="32"/>
      <c r="LUG184" s="13"/>
      <c r="LUH184" s="32"/>
      <c r="LUI184" s="32"/>
      <c r="LUJ184" s="32"/>
      <c r="LUK184" s="13"/>
      <c r="LUL184" s="32"/>
      <c r="LUM184" s="32"/>
      <c r="LUN184" s="32"/>
      <c r="LUO184" s="13"/>
      <c r="LUP184" s="32"/>
      <c r="LUQ184" s="32"/>
      <c r="LUR184" s="32"/>
      <c r="LUS184" s="13"/>
      <c r="LUT184" s="32"/>
      <c r="LUU184" s="32"/>
      <c r="LUV184" s="32"/>
      <c r="LUW184" s="13"/>
      <c r="LUX184" s="32"/>
      <c r="LUY184" s="32"/>
      <c r="LUZ184" s="32"/>
      <c r="LVA184" s="13"/>
      <c r="LVB184" s="32"/>
      <c r="LVC184" s="32"/>
      <c r="LVD184" s="32"/>
      <c r="LVE184" s="13"/>
      <c r="LVF184" s="32"/>
      <c r="LVG184" s="32"/>
      <c r="LVH184" s="32"/>
      <c r="LVI184" s="13"/>
      <c r="LVJ184" s="32"/>
      <c r="LVK184" s="32"/>
      <c r="LVL184" s="32"/>
      <c r="LVM184" s="13"/>
      <c r="LVN184" s="32"/>
      <c r="LVO184" s="32"/>
      <c r="LVP184" s="32"/>
      <c r="LVQ184" s="13"/>
      <c r="LVR184" s="32"/>
      <c r="LVS184" s="32"/>
      <c r="LVT184" s="32"/>
      <c r="LVU184" s="13"/>
      <c r="LVV184" s="32"/>
      <c r="LVW184" s="32"/>
      <c r="LVX184" s="32"/>
      <c r="LVY184" s="13"/>
      <c r="LVZ184" s="32"/>
      <c r="LWA184" s="32"/>
      <c r="LWB184" s="32"/>
      <c r="LWC184" s="13"/>
      <c r="LWD184" s="32"/>
      <c r="LWE184" s="32"/>
      <c r="LWF184" s="32"/>
      <c r="LWG184" s="13"/>
      <c r="LWH184" s="32"/>
      <c r="LWI184" s="32"/>
      <c r="LWJ184" s="32"/>
      <c r="LWK184" s="13"/>
      <c r="LWL184" s="32"/>
      <c r="LWM184" s="32"/>
      <c r="LWN184" s="32"/>
      <c r="LWO184" s="13"/>
      <c r="LWP184" s="32"/>
      <c r="LWQ184" s="32"/>
      <c r="LWR184" s="32"/>
      <c r="LWS184" s="13"/>
      <c r="LWT184" s="32"/>
      <c r="LWU184" s="32"/>
      <c r="LWV184" s="32"/>
      <c r="LWW184" s="13"/>
      <c r="LWX184" s="32"/>
      <c r="LWY184" s="32"/>
      <c r="LWZ184" s="32"/>
      <c r="LXA184" s="13"/>
      <c r="LXB184" s="32"/>
      <c r="LXC184" s="32"/>
      <c r="LXD184" s="32"/>
      <c r="LXE184" s="13"/>
      <c r="LXF184" s="32"/>
      <c r="LXG184" s="32"/>
      <c r="LXH184" s="32"/>
      <c r="LXI184" s="13"/>
      <c r="LXJ184" s="32"/>
      <c r="LXK184" s="32"/>
      <c r="LXL184" s="32"/>
      <c r="LXM184" s="13"/>
      <c r="LXN184" s="32"/>
      <c r="LXO184" s="32"/>
      <c r="LXP184" s="32"/>
      <c r="LXQ184" s="13"/>
      <c r="LXR184" s="32"/>
      <c r="LXS184" s="32"/>
      <c r="LXT184" s="32"/>
      <c r="LXU184" s="13"/>
      <c r="LXV184" s="32"/>
      <c r="LXW184" s="32"/>
      <c r="LXX184" s="32"/>
      <c r="LXY184" s="13"/>
      <c r="LXZ184" s="32"/>
      <c r="LYA184" s="32"/>
      <c r="LYB184" s="32"/>
      <c r="LYC184" s="13"/>
      <c r="LYD184" s="32"/>
      <c r="LYE184" s="32"/>
      <c r="LYF184" s="32"/>
      <c r="LYG184" s="13"/>
      <c r="LYH184" s="32"/>
      <c r="LYI184" s="32"/>
      <c r="LYJ184" s="32"/>
      <c r="LYK184" s="13"/>
      <c r="LYL184" s="32"/>
      <c r="LYM184" s="32"/>
      <c r="LYN184" s="32"/>
      <c r="LYO184" s="13"/>
      <c r="LYP184" s="32"/>
      <c r="LYQ184" s="32"/>
      <c r="LYR184" s="32"/>
      <c r="LYS184" s="13"/>
      <c r="LYT184" s="32"/>
      <c r="LYU184" s="32"/>
      <c r="LYV184" s="32"/>
      <c r="LYW184" s="13"/>
      <c r="LYX184" s="32"/>
      <c r="LYY184" s="32"/>
      <c r="LYZ184" s="32"/>
      <c r="LZA184" s="13"/>
      <c r="LZB184" s="32"/>
      <c r="LZC184" s="32"/>
      <c r="LZD184" s="32"/>
      <c r="LZE184" s="13"/>
      <c r="LZF184" s="32"/>
      <c r="LZG184" s="32"/>
      <c r="LZH184" s="32"/>
      <c r="LZI184" s="13"/>
      <c r="LZJ184" s="32"/>
      <c r="LZK184" s="32"/>
      <c r="LZL184" s="32"/>
      <c r="LZM184" s="13"/>
      <c r="LZN184" s="32"/>
      <c r="LZO184" s="32"/>
      <c r="LZP184" s="32"/>
      <c r="LZQ184" s="13"/>
      <c r="LZR184" s="32"/>
      <c r="LZS184" s="32"/>
      <c r="LZT184" s="32"/>
      <c r="LZU184" s="13"/>
      <c r="LZV184" s="32"/>
      <c r="LZW184" s="32"/>
      <c r="LZX184" s="32"/>
      <c r="LZY184" s="13"/>
      <c r="LZZ184" s="32"/>
      <c r="MAA184" s="32"/>
      <c r="MAB184" s="32"/>
      <c r="MAC184" s="13"/>
      <c r="MAD184" s="32"/>
      <c r="MAE184" s="32"/>
      <c r="MAF184" s="32"/>
      <c r="MAG184" s="13"/>
      <c r="MAH184" s="32"/>
      <c r="MAI184" s="32"/>
      <c r="MAJ184" s="32"/>
      <c r="MAK184" s="13"/>
      <c r="MAL184" s="32"/>
      <c r="MAM184" s="32"/>
      <c r="MAN184" s="32"/>
      <c r="MAO184" s="13"/>
      <c r="MAP184" s="32"/>
      <c r="MAQ184" s="32"/>
      <c r="MAR184" s="32"/>
      <c r="MAS184" s="13"/>
      <c r="MAT184" s="32"/>
      <c r="MAU184" s="32"/>
      <c r="MAV184" s="32"/>
      <c r="MAW184" s="13"/>
      <c r="MAX184" s="32"/>
      <c r="MAY184" s="32"/>
      <c r="MAZ184" s="32"/>
      <c r="MBA184" s="13"/>
      <c r="MBB184" s="32"/>
      <c r="MBC184" s="32"/>
      <c r="MBD184" s="32"/>
      <c r="MBE184" s="13"/>
      <c r="MBF184" s="32"/>
      <c r="MBG184" s="32"/>
      <c r="MBH184" s="32"/>
      <c r="MBI184" s="13"/>
      <c r="MBJ184" s="32"/>
      <c r="MBK184" s="32"/>
      <c r="MBL184" s="32"/>
      <c r="MBM184" s="13"/>
      <c r="MBN184" s="32"/>
      <c r="MBO184" s="32"/>
      <c r="MBP184" s="32"/>
      <c r="MBQ184" s="13"/>
      <c r="MBR184" s="32"/>
      <c r="MBS184" s="32"/>
      <c r="MBT184" s="32"/>
      <c r="MBU184" s="13"/>
      <c r="MBV184" s="32"/>
      <c r="MBW184" s="32"/>
      <c r="MBX184" s="32"/>
      <c r="MBY184" s="13"/>
      <c r="MBZ184" s="32"/>
      <c r="MCA184" s="32"/>
      <c r="MCB184" s="32"/>
      <c r="MCC184" s="13"/>
      <c r="MCD184" s="32"/>
      <c r="MCE184" s="32"/>
      <c r="MCF184" s="32"/>
      <c r="MCG184" s="13"/>
      <c r="MCH184" s="32"/>
      <c r="MCI184" s="32"/>
      <c r="MCJ184" s="32"/>
      <c r="MCK184" s="13"/>
      <c r="MCL184" s="32"/>
      <c r="MCM184" s="32"/>
      <c r="MCN184" s="32"/>
      <c r="MCO184" s="13"/>
      <c r="MCP184" s="32"/>
      <c r="MCQ184" s="32"/>
      <c r="MCR184" s="32"/>
      <c r="MCS184" s="13"/>
      <c r="MCT184" s="32"/>
      <c r="MCU184" s="32"/>
      <c r="MCV184" s="32"/>
      <c r="MCW184" s="13"/>
      <c r="MCX184" s="32"/>
      <c r="MCY184" s="32"/>
      <c r="MCZ184" s="32"/>
      <c r="MDA184" s="13"/>
      <c r="MDB184" s="32"/>
      <c r="MDC184" s="32"/>
      <c r="MDD184" s="32"/>
      <c r="MDE184" s="13"/>
      <c r="MDF184" s="32"/>
      <c r="MDG184" s="32"/>
      <c r="MDH184" s="32"/>
      <c r="MDI184" s="13"/>
      <c r="MDJ184" s="32"/>
      <c r="MDK184" s="32"/>
      <c r="MDL184" s="32"/>
      <c r="MDM184" s="13"/>
      <c r="MDN184" s="32"/>
      <c r="MDO184" s="32"/>
      <c r="MDP184" s="32"/>
      <c r="MDQ184" s="13"/>
      <c r="MDR184" s="32"/>
      <c r="MDS184" s="32"/>
      <c r="MDT184" s="32"/>
      <c r="MDU184" s="13"/>
      <c r="MDV184" s="32"/>
      <c r="MDW184" s="32"/>
      <c r="MDX184" s="32"/>
      <c r="MDY184" s="13"/>
      <c r="MDZ184" s="32"/>
      <c r="MEA184" s="32"/>
      <c r="MEB184" s="32"/>
      <c r="MEC184" s="13"/>
      <c r="MED184" s="32"/>
      <c r="MEE184" s="32"/>
      <c r="MEF184" s="32"/>
      <c r="MEG184" s="13"/>
      <c r="MEH184" s="32"/>
      <c r="MEI184" s="32"/>
      <c r="MEJ184" s="32"/>
      <c r="MEK184" s="13"/>
      <c r="MEL184" s="32"/>
      <c r="MEM184" s="32"/>
      <c r="MEN184" s="32"/>
      <c r="MEO184" s="13"/>
      <c r="MEP184" s="32"/>
      <c r="MEQ184" s="32"/>
      <c r="MER184" s="32"/>
      <c r="MES184" s="13"/>
      <c r="MET184" s="32"/>
      <c r="MEU184" s="32"/>
      <c r="MEV184" s="32"/>
      <c r="MEW184" s="13"/>
      <c r="MEX184" s="32"/>
      <c r="MEY184" s="32"/>
      <c r="MEZ184" s="32"/>
      <c r="MFA184" s="13"/>
      <c r="MFB184" s="32"/>
      <c r="MFC184" s="32"/>
      <c r="MFD184" s="32"/>
      <c r="MFE184" s="13"/>
      <c r="MFF184" s="32"/>
      <c r="MFG184" s="32"/>
      <c r="MFH184" s="32"/>
      <c r="MFI184" s="13"/>
      <c r="MFJ184" s="32"/>
      <c r="MFK184" s="32"/>
      <c r="MFL184" s="32"/>
      <c r="MFM184" s="13"/>
      <c r="MFN184" s="32"/>
      <c r="MFO184" s="32"/>
      <c r="MFP184" s="32"/>
      <c r="MFQ184" s="13"/>
      <c r="MFR184" s="32"/>
      <c r="MFS184" s="32"/>
      <c r="MFT184" s="32"/>
      <c r="MFU184" s="13"/>
      <c r="MFV184" s="32"/>
      <c r="MFW184" s="32"/>
      <c r="MFX184" s="32"/>
      <c r="MFY184" s="13"/>
      <c r="MFZ184" s="32"/>
      <c r="MGA184" s="32"/>
      <c r="MGB184" s="32"/>
      <c r="MGC184" s="13"/>
      <c r="MGD184" s="32"/>
      <c r="MGE184" s="32"/>
      <c r="MGF184" s="32"/>
      <c r="MGG184" s="13"/>
      <c r="MGH184" s="32"/>
      <c r="MGI184" s="32"/>
      <c r="MGJ184" s="32"/>
      <c r="MGK184" s="13"/>
      <c r="MGL184" s="32"/>
      <c r="MGM184" s="32"/>
      <c r="MGN184" s="32"/>
      <c r="MGO184" s="13"/>
      <c r="MGP184" s="32"/>
      <c r="MGQ184" s="32"/>
      <c r="MGR184" s="32"/>
      <c r="MGS184" s="13"/>
      <c r="MGT184" s="32"/>
      <c r="MGU184" s="32"/>
      <c r="MGV184" s="32"/>
      <c r="MGW184" s="13"/>
      <c r="MGX184" s="32"/>
      <c r="MGY184" s="32"/>
      <c r="MGZ184" s="32"/>
      <c r="MHA184" s="13"/>
      <c r="MHB184" s="32"/>
      <c r="MHC184" s="32"/>
      <c r="MHD184" s="32"/>
      <c r="MHE184" s="13"/>
      <c r="MHF184" s="32"/>
      <c r="MHG184" s="32"/>
      <c r="MHH184" s="32"/>
      <c r="MHI184" s="13"/>
      <c r="MHJ184" s="32"/>
      <c r="MHK184" s="32"/>
      <c r="MHL184" s="32"/>
      <c r="MHM184" s="13"/>
      <c r="MHN184" s="32"/>
      <c r="MHO184" s="32"/>
      <c r="MHP184" s="32"/>
      <c r="MHQ184" s="13"/>
      <c r="MHR184" s="32"/>
      <c r="MHS184" s="32"/>
      <c r="MHT184" s="32"/>
      <c r="MHU184" s="13"/>
      <c r="MHV184" s="32"/>
      <c r="MHW184" s="32"/>
      <c r="MHX184" s="32"/>
      <c r="MHY184" s="13"/>
      <c r="MHZ184" s="32"/>
      <c r="MIA184" s="32"/>
      <c r="MIB184" s="32"/>
      <c r="MIC184" s="13"/>
      <c r="MID184" s="32"/>
      <c r="MIE184" s="32"/>
      <c r="MIF184" s="32"/>
      <c r="MIG184" s="13"/>
      <c r="MIH184" s="32"/>
      <c r="MII184" s="32"/>
      <c r="MIJ184" s="32"/>
      <c r="MIK184" s="13"/>
      <c r="MIL184" s="32"/>
      <c r="MIM184" s="32"/>
      <c r="MIN184" s="32"/>
      <c r="MIO184" s="13"/>
      <c r="MIP184" s="32"/>
      <c r="MIQ184" s="32"/>
      <c r="MIR184" s="32"/>
      <c r="MIS184" s="13"/>
      <c r="MIT184" s="32"/>
      <c r="MIU184" s="32"/>
      <c r="MIV184" s="32"/>
      <c r="MIW184" s="13"/>
      <c r="MIX184" s="32"/>
      <c r="MIY184" s="32"/>
      <c r="MIZ184" s="32"/>
      <c r="MJA184" s="13"/>
      <c r="MJB184" s="32"/>
      <c r="MJC184" s="32"/>
      <c r="MJD184" s="32"/>
      <c r="MJE184" s="13"/>
      <c r="MJF184" s="32"/>
      <c r="MJG184" s="32"/>
      <c r="MJH184" s="32"/>
      <c r="MJI184" s="13"/>
      <c r="MJJ184" s="32"/>
      <c r="MJK184" s="32"/>
      <c r="MJL184" s="32"/>
      <c r="MJM184" s="13"/>
      <c r="MJN184" s="32"/>
      <c r="MJO184" s="32"/>
      <c r="MJP184" s="32"/>
      <c r="MJQ184" s="13"/>
      <c r="MJR184" s="32"/>
      <c r="MJS184" s="32"/>
      <c r="MJT184" s="32"/>
      <c r="MJU184" s="13"/>
      <c r="MJV184" s="32"/>
      <c r="MJW184" s="32"/>
      <c r="MJX184" s="32"/>
      <c r="MJY184" s="13"/>
      <c r="MJZ184" s="32"/>
      <c r="MKA184" s="32"/>
      <c r="MKB184" s="32"/>
      <c r="MKC184" s="13"/>
      <c r="MKD184" s="32"/>
      <c r="MKE184" s="32"/>
      <c r="MKF184" s="32"/>
      <c r="MKG184" s="13"/>
      <c r="MKH184" s="32"/>
      <c r="MKI184" s="32"/>
      <c r="MKJ184" s="32"/>
      <c r="MKK184" s="13"/>
      <c r="MKL184" s="32"/>
      <c r="MKM184" s="32"/>
      <c r="MKN184" s="32"/>
      <c r="MKO184" s="13"/>
      <c r="MKP184" s="32"/>
      <c r="MKQ184" s="32"/>
      <c r="MKR184" s="32"/>
      <c r="MKS184" s="13"/>
      <c r="MKT184" s="32"/>
      <c r="MKU184" s="32"/>
      <c r="MKV184" s="32"/>
      <c r="MKW184" s="13"/>
      <c r="MKX184" s="32"/>
      <c r="MKY184" s="32"/>
      <c r="MKZ184" s="32"/>
      <c r="MLA184" s="13"/>
      <c r="MLB184" s="32"/>
      <c r="MLC184" s="32"/>
      <c r="MLD184" s="32"/>
      <c r="MLE184" s="13"/>
      <c r="MLF184" s="32"/>
      <c r="MLG184" s="32"/>
      <c r="MLH184" s="32"/>
      <c r="MLI184" s="13"/>
      <c r="MLJ184" s="32"/>
      <c r="MLK184" s="32"/>
      <c r="MLL184" s="32"/>
      <c r="MLM184" s="13"/>
      <c r="MLN184" s="32"/>
      <c r="MLO184" s="32"/>
      <c r="MLP184" s="32"/>
      <c r="MLQ184" s="13"/>
      <c r="MLR184" s="32"/>
      <c r="MLS184" s="32"/>
      <c r="MLT184" s="32"/>
      <c r="MLU184" s="13"/>
      <c r="MLV184" s="32"/>
      <c r="MLW184" s="32"/>
      <c r="MLX184" s="32"/>
      <c r="MLY184" s="13"/>
      <c r="MLZ184" s="32"/>
      <c r="MMA184" s="32"/>
      <c r="MMB184" s="32"/>
      <c r="MMC184" s="13"/>
      <c r="MMD184" s="32"/>
      <c r="MME184" s="32"/>
      <c r="MMF184" s="32"/>
      <c r="MMG184" s="13"/>
      <c r="MMH184" s="32"/>
      <c r="MMI184" s="32"/>
      <c r="MMJ184" s="32"/>
      <c r="MMK184" s="13"/>
      <c r="MML184" s="32"/>
      <c r="MMM184" s="32"/>
      <c r="MMN184" s="32"/>
      <c r="MMO184" s="13"/>
      <c r="MMP184" s="32"/>
      <c r="MMQ184" s="32"/>
      <c r="MMR184" s="32"/>
      <c r="MMS184" s="13"/>
      <c r="MMT184" s="32"/>
      <c r="MMU184" s="32"/>
      <c r="MMV184" s="32"/>
      <c r="MMW184" s="13"/>
      <c r="MMX184" s="32"/>
      <c r="MMY184" s="32"/>
      <c r="MMZ184" s="32"/>
      <c r="MNA184" s="13"/>
      <c r="MNB184" s="32"/>
      <c r="MNC184" s="32"/>
      <c r="MND184" s="32"/>
      <c r="MNE184" s="13"/>
      <c r="MNF184" s="32"/>
      <c r="MNG184" s="32"/>
      <c r="MNH184" s="32"/>
      <c r="MNI184" s="13"/>
      <c r="MNJ184" s="32"/>
      <c r="MNK184" s="32"/>
      <c r="MNL184" s="32"/>
      <c r="MNM184" s="13"/>
      <c r="MNN184" s="32"/>
      <c r="MNO184" s="32"/>
      <c r="MNP184" s="32"/>
      <c r="MNQ184" s="13"/>
      <c r="MNR184" s="32"/>
      <c r="MNS184" s="32"/>
      <c r="MNT184" s="32"/>
      <c r="MNU184" s="13"/>
      <c r="MNV184" s="32"/>
      <c r="MNW184" s="32"/>
      <c r="MNX184" s="32"/>
      <c r="MNY184" s="13"/>
      <c r="MNZ184" s="32"/>
      <c r="MOA184" s="32"/>
      <c r="MOB184" s="32"/>
      <c r="MOC184" s="13"/>
      <c r="MOD184" s="32"/>
      <c r="MOE184" s="32"/>
      <c r="MOF184" s="32"/>
      <c r="MOG184" s="13"/>
      <c r="MOH184" s="32"/>
      <c r="MOI184" s="32"/>
      <c r="MOJ184" s="32"/>
      <c r="MOK184" s="13"/>
      <c r="MOL184" s="32"/>
      <c r="MOM184" s="32"/>
      <c r="MON184" s="32"/>
      <c r="MOO184" s="13"/>
      <c r="MOP184" s="32"/>
      <c r="MOQ184" s="32"/>
      <c r="MOR184" s="32"/>
      <c r="MOS184" s="13"/>
      <c r="MOT184" s="32"/>
      <c r="MOU184" s="32"/>
      <c r="MOV184" s="32"/>
      <c r="MOW184" s="13"/>
      <c r="MOX184" s="32"/>
      <c r="MOY184" s="32"/>
      <c r="MOZ184" s="32"/>
      <c r="MPA184" s="13"/>
      <c r="MPB184" s="32"/>
      <c r="MPC184" s="32"/>
      <c r="MPD184" s="32"/>
      <c r="MPE184" s="13"/>
      <c r="MPF184" s="32"/>
      <c r="MPG184" s="32"/>
      <c r="MPH184" s="32"/>
      <c r="MPI184" s="13"/>
      <c r="MPJ184" s="32"/>
      <c r="MPK184" s="32"/>
      <c r="MPL184" s="32"/>
      <c r="MPM184" s="13"/>
      <c r="MPN184" s="32"/>
      <c r="MPO184" s="32"/>
      <c r="MPP184" s="32"/>
      <c r="MPQ184" s="13"/>
      <c r="MPR184" s="32"/>
      <c r="MPS184" s="32"/>
      <c r="MPT184" s="32"/>
      <c r="MPU184" s="13"/>
      <c r="MPV184" s="32"/>
      <c r="MPW184" s="32"/>
      <c r="MPX184" s="32"/>
      <c r="MPY184" s="13"/>
      <c r="MPZ184" s="32"/>
      <c r="MQA184" s="32"/>
      <c r="MQB184" s="32"/>
      <c r="MQC184" s="13"/>
      <c r="MQD184" s="32"/>
      <c r="MQE184" s="32"/>
      <c r="MQF184" s="32"/>
      <c r="MQG184" s="13"/>
      <c r="MQH184" s="32"/>
      <c r="MQI184" s="32"/>
      <c r="MQJ184" s="32"/>
      <c r="MQK184" s="13"/>
      <c r="MQL184" s="32"/>
      <c r="MQM184" s="32"/>
      <c r="MQN184" s="32"/>
      <c r="MQO184" s="13"/>
      <c r="MQP184" s="32"/>
      <c r="MQQ184" s="32"/>
      <c r="MQR184" s="32"/>
      <c r="MQS184" s="13"/>
      <c r="MQT184" s="32"/>
      <c r="MQU184" s="32"/>
      <c r="MQV184" s="32"/>
      <c r="MQW184" s="13"/>
      <c r="MQX184" s="32"/>
      <c r="MQY184" s="32"/>
      <c r="MQZ184" s="32"/>
      <c r="MRA184" s="13"/>
      <c r="MRB184" s="32"/>
      <c r="MRC184" s="32"/>
      <c r="MRD184" s="32"/>
      <c r="MRE184" s="13"/>
      <c r="MRF184" s="32"/>
      <c r="MRG184" s="32"/>
      <c r="MRH184" s="32"/>
      <c r="MRI184" s="13"/>
      <c r="MRJ184" s="32"/>
      <c r="MRK184" s="32"/>
      <c r="MRL184" s="32"/>
      <c r="MRM184" s="13"/>
      <c r="MRN184" s="32"/>
      <c r="MRO184" s="32"/>
      <c r="MRP184" s="32"/>
      <c r="MRQ184" s="13"/>
      <c r="MRR184" s="32"/>
      <c r="MRS184" s="32"/>
      <c r="MRT184" s="32"/>
      <c r="MRU184" s="13"/>
      <c r="MRV184" s="32"/>
      <c r="MRW184" s="32"/>
      <c r="MRX184" s="32"/>
      <c r="MRY184" s="13"/>
      <c r="MRZ184" s="32"/>
      <c r="MSA184" s="32"/>
      <c r="MSB184" s="32"/>
      <c r="MSC184" s="13"/>
      <c r="MSD184" s="32"/>
      <c r="MSE184" s="32"/>
      <c r="MSF184" s="32"/>
      <c r="MSG184" s="13"/>
      <c r="MSH184" s="32"/>
      <c r="MSI184" s="32"/>
      <c r="MSJ184" s="32"/>
      <c r="MSK184" s="13"/>
      <c r="MSL184" s="32"/>
      <c r="MSM184" s="32"/>
      <c r="MSN184" s="32"/>
      <c r="MSO184" s="13"/>
      <c r="MSP184" s="32"/>
      <c r="MSQ184" s="32"/>
      <c r="MSR184" s="32"/>
      <c r="MSS184" s="13"/>
      <c r="MST184" s="32"/>
      <c r="MSU184" s="32"/>
      <c r="MSV184" s="32"/>
      <c r="MSW184" s="13"/>
      <c r="MSX184" s="32"/>
      <c r="MSY184" s="32"/>
      <c r="MSZ184" s="32"/>
      <c r="MTA184" s="13"/>
      <c r="MTB184" s="32"/>
      <c r="MTC184" s="32"/>
      <c r="MTD184" s="32"/>
      <c r="MTE184" s="13"/>
      <c r="MTF184" s="32"/>
      <c r="MTG184" s="32"/>
      <c r="MTH184" s="32"/>
      <c r="MTI184" s="13"/>
      <c r="MTJ184" s="32"/>
      <c r="MTK184" s="32"/>
      <c r="MTL184" s="32"/>
      <c r="MTM184" s="13"/>
      <c r="MTN184" s="32"/>
      <c r="MTO184" s="32"/>
      <c r="MTP184" s="32"/>
      <c r="MTQ184" s="13"/>
      <c r="MTR184" s="32"/>
      <c r="MTS184" s="32"/>
      <c r="MTT184" s="32"/>
      <c r="MTU184" s="13"/>
      <c r="MTV184" s="32"/>
      <c r="MTW184" s="32"/>
      <c r="MTX184" s="32"/>
      <c r="MTY184" s="13"/>
      <c r="MTZ184" s="32"/>
      <c r="MUA184" s="32"/>
      <c r="MUB184" s="32"/>
      <c r="MUC184" s="13"/>
      <c r="MUD184" s="32"/>
      <c r="MUE184" s="32"/>
      <c r="MUF184" s="32"/>
      <c r="MUG184" s="13"/>
      <c r="MUH184" s="32"/>
      <c r="MUI184" s="32"/>
      <c r="MUJ184" s="32"/>
      <c r="MUK184" s="13"/>
      <c r="MUL184" s="32"/>
      <c r="MUM184" s="32"/>
      <c r="MUN184" s="32"/>
      <c r="MUO184" s="13"/>
      <c r="MUP184" s="32"/>
      <c r="MUQ184" s="32"/>
      <c r="MUR184" s="32"/>
      <c r="MUS184" s="13"/>
      <c r="MUT184" s="32"/>
      <c r="MUU184" s="32"/>
      <c r="MUV184" s="32"/>
      <c r="MUW184" s="13"/>
      <c r="MUX184" s="32"/>
      <c r="MUY184" s="32"/>
      <c r="MUZ184" s="32"/>
      <c r="MVA184" s="13"/>
      <c r="MVB184" s="32"/>
      <c r="MVC184" s="32"/>
      <c r="MVD184" s="32"/>
      <c r="MVE184" s="13"/>
      <c r="MVF184" s="32"/>
      <c r="MVG184" s="32"/>
      <c r="MVH184" s="32"/>
      <c r="MVI184" s="13"/>
      <c r="MVJ184" s="32"/>
      <c r="MVK184" s="32"/>
      <c r="MVL184" s="32"/>
      <c r="MVM184" s="13"/>
      <c r="MVN184" s="32"/>
      <c r="MVO184" s="32"/>
      <c r="MVP184" s="32"/>
      <c r="MVQ184" s="13"/>
      <c r="MVR184" s="32"/>
      <c r="MVS184" s="32"/>
      <c r="MVT184" s="32"/>
      <c r="MVU184" s="13"/>
      <c r="MVV184" s="32"/>
      <c r="MVW184" s="32"/>
      <c r="MVX184" s="32"/>
      <c r="MVY184" s="13"/>
      <c r="MVZ184" s="32"/>
      <c r="MWA184" s="32"/>
      <c r="MWB184" s="32"/>
      <c r="MWC184" s="13"/>
      <c r="MWD184" s="32"/>
      <c r="MWE184" s="32"/>
      <c r="MWF184" s="32"/>
      <c r="MWG184" s="13"/>
      <c r="MWH184" s="32"/>
      <c r="MWI184" s="32"/>
      <c r="MWJ184" s="32"/>
      <c r="MWK184" s="13"/>
      <c r="MWL184" s="32"/>
      <c r="MWM184" s="32"/>
      <c r="MWN184" s="32"/>
      <c r="MWO184" s="13"/>
      <c r="MWP184" s="32"/>
      <c r="MWQ184" s="32"/>
      <c r="MWR184" s="32"/>
      <c r="MWS184" s="13"/>
      <c r="MWT184" s="32"/>
      <c r="MWU184" s="32"/>
      <c r="MWV184" s="32"/>
      <c r="MWW184" s="13"/>
      <c r="MWX184" s="32"/>
      <c r="MWY184" s="32"/>
      <c r="MWZ184" s="32"/>
      <c r="MXA184" s="13"/>
      <c r="MXB184" s="32"/>
      <c r="MXC184" s="32"/>
      <c r="MXD184" s="32"/>
      <c r="MXE184" s="13"/>
      <c r="MXF184" s="32"/>
      <c r="MXG184" s="32"/>
      <c r="MXH184" s="32"/>
      <c r="MXI184" s="13"/>
      <c r="MXJ184" s="32"/>
      <c r="MXK184" s="32"/>
      <c r="MXL184" s="32"/>
      <c r="MXM184" s="13"/>
      <c r="MXN184" s="32"/>
      <c r="MXO184" s="32"/>
      <c r="MXP184" s="32"/>
      <c r="MXQ184" s="13"/>
      <c r="MXR184" s="32"/>
      <c r="MXS184" s="32"/>
      <c r="MXT184" s="32"/>
      <c r="MXU184" s="13"/>
      <c r="MXV184" s="32"/>
      <c r="MXW184" s="32"/>
      <c r="MXX184" s="32"/>
      <c r="MXY184" s="13"/>
      <c r="MXZ184" s="32"/>
      <c r="MYA184" s="32"/>
      <c r="MYB184" s="32"/>
      <c r="MYC184" s="13"/>
      <c r="MYD184" s="32"/>
      <c r="MYE184" s="32"/>
      <c r="MYF184" s="32"/>
      <c r="MYG184" s="13"/>
      <c r="MYH184" s="32"/>
      <c r="MYI184" s="32"/>
      <c r="MYJ184" s="32"/>
      <c r="MYK184" s="13"/>
      <c r="MYL184" s="32"/>
      <c r="MYM184" s="32"/>
      <c r="MYN184" s="32"/>
      <c r="MYO184" s="13"/>
      <c r="MYP184" s="32"/>
      <c r="MYQ184" s="32"/>
      <c r="MYR184" s="32"/>
      <c r="MYS184" s="13"/>
      <c r="MYT184" s="32"/>
      <c r="MYU184" s="32"/>
      <c r="MYV184" s="32"/>
      <c r="MYW184" s="13"/>
      <c r="MYX184" s="32"/>
      <c r="MYY184" s="32"/>
      <c r="MYZ184" s="32"/>
      <c r="MZA184" s="13"/>
      <c r="MZB184" s="32"/>
      <c r="MZC184" s="32"/>
      <c r="MZD184" s="32"/>
      <c r="MZE184" s="13"/>
      <c r="MZF184" s="32"/>
      <c r="MZG184" s="32"/>
      <c r="MZH184" s="32"/>
      <c r="MZI184" s="13"/>
      <c r="MZJ184" s="32"/>
      <c r="MZK184" s="32"/>
      <c r="MZL184" s="32"/>
      <c r="MZM184" s="13"/>
      <c r="MZN184" s="32"/>
      <c r="MZO184" s="32"/>
      <c r="MZP184" s="32"/>
      <c r="MZQ184" s="13"/>
      <c r="MZR184" s="32"/>
      <c r="MZS184" s="32"/>
      <c r="MZT184" s="32"/>
      <c r="MZU184" s="13"/>
      <c r="MZV184" s="32"/>
      <c r="MZW184" s="32"/>
      <c r="MZX184" s="32"/>
      <c r="MZY184" s="13"/>
      <c r="MZZ184" s="32"/>
      <c r="NAA184" s="32"/>
      <c r="NAB184" s="32"/>
      <c r="NAC184" s="13"/>
      <c r="NAD184" s="32"/>
      <c r="NAE184" s="32"/>
      <c r="NAF184" s="32"/>
      <c r="NAG184" s="13"/>
      <c r="NAH184" s="32"/>
      <c r="NAI184" s="32"/>
      <c r="NAJ184" s="32"/>
      <c r="NAK184" s="13"/>
      <c r="NAL184" s="32"/>
      <c r="NAM184" s="32"/>
      <c r="NAN184" s="32"/>
      <c r="NAO184" s="13"/>
      <c r="NAP184" s="32"/>
      <c r="NAQ184" s="32"/>
      <c r="NAR184" s="32"/>
      <c r="NAS184" s="13"/>
      <c r="NAT184" s="32"/>
      <c r="NAU184" s="32"/>
      <c r="NAV184" s="32"/>
      <c r="NAW184" s="13"/>
      <c r="NAX184" s="32"/>
      <c r="NAY184" s="32"/>
      <c r="NAZ184" s="32"/>
      <c r="NBA184" s="13"/>
      <c r="NBB184" s="32"/>
      <c r="NBC184" s="32"/>
      <c r="NBD184" s="32"/>
      <c r="NBE184" s="13"/>
      <c r="NBF184" s="32"/>
      <c r="NBG184" s="32"/>
      <c r="NBH184" s="32"/>
      <c r="NBI184" s="13"/>
      <c r="NBJ184" s="32"/>
      <c r="NBK184" s="32"/>
      <c r="NBL184" s="32"/>
      <c r="NBM184" s="13"/>
      <c r="NBN184" s="32"/>
      <c r="NBO184" s="32"/>
      <c r="NBP184" s="32"/>
      <c r="NBQ184" s="13"/>
      <c r="NBR184" s="32"/>
      <c r="NBS184" s="32"/>
      <c r="NBT184" s="32"/>
      <c r="NBU184" s="13"/>
      <c r="NBV184" s="32"/>
      <c r="NBW184" s="32"/>
      <c r="NBX184" s="32"/>
      <c r="NBY184" s="13"/>
      <c r="NBZ184" s="32"/>
      <c r="NCA184" s="32"/>
      <c r="NCB184" s="32"/>
      <c r="NCC184" s="13"/>
      <c r="NCD184" s="32"/>
      <c r="NCE184" s="32"/>
      <c r="NCF184" s="32"/>
      <c r="NCG184" s="13"/>
      <c r="NCH184" s="32"/>
      <c r="NCI184" s="32"/>
      <c r="NCJ184" s="32"/>
      <c r="NCK184" s="13"/>
      <c r="NCL184" s="32"/>
      <c r="NCM184" s="32"/>
      <c r="NCN184" s="32"/>
      <c r="NCO184" s="13"/>
      <c r="NCP184" s="32"/>
      <c r="NCQ184" s="32"/>
      <c r="NCR184" s="32"/>
      <c r="NCS184" s="13"/>
      <c r="NCT184" s="32"/>
      <c r="NCU184" s="32"/>
      <c r="NCV184" s="32"/>
      <c r="NCW184" s="13"/>
      <c r="NCX184" s="32"/>
      <c r="NCY184" s="32"/>
      <c r="NCZ184" s="32"/>
      <c r="NDA184" s="13"/>
      <c r="NDB184" s="32"/>
      <c r="NDC184" s="32"/>
      <c r="NDD184" s="32"/>
      <c r="NDE184" s="13"/>
      <c r="NDF184" s="32"/>
      <c r="NDG184" s="32"/>
      <c r="NDH184" s="32"/>
      <c r="NDI184" s="13"/>
      <c r="NDJ184" s="32"/>
      <c r="NDK184" s="32"/>
      <c r="NDL184" s="32"/>
      <c r="NDM184" s="13"/>
      <c r="NDN184" s="32"/>
      <c r="NDO184" s="32"/>
      <c r="NDP184" s="32"/>
      <c r="NDQ184" s="13"/>
      <c r="NDR184" s="32"/>
      <c r="NDS184" s="32"/>
      <c r="NDT184" s="32"/>
      <c r="NDU184" s="13"/>
      <c r="NDV184" s="32"/>
      <c r="NDW184" s="32"/>
      <c r="NDX184" s="32"/>
      <c r="NDY184" s="13"/>
      <c r="NDZ184" s="32"/>
      <c r="NEA184" s="32"/>
      <c r="NEB184" s="32"/>
      <c r="NEC184" s="13"/>
      <c r="NED184" s="32"/>
      <c r="NEE184" s="32"/>
      <c r="NEF184" s="32"/>
      <c r="NEG184" s="13"/>
      <c r="NEH184" s="32"/>
      <c r="NEI184" s="32"/>
      <c r="NEJ184" s="32"/>
      <c r="NEK184" s="13"/>
      <c r="NEL184" s="32"/>
      <c r="NEM184" s="32"/>
      <c r="NEN184" s="32"/>
      <c r="NEO184" s="13"/>
      <c r="NEP184" s="32"/>
      <c r="NEQ184" s="32"/>
      <c r="NER184" s="32"/>
      <c r="NES184" s="13"/>
      <c r="NET184" s="32"/>
      <c r="NEU184" s="32"/>
      <c r="NEV184" s="32"/>
      <c r="NEW184" s="13"/>
      <c r="NEX184" s="32"/>
      <c r="NEY184" s="32"/>
      <c r="NEZ184" s="32"/>
      <c r="NFA184" s="13"/>
      <c r="NFB184" s="32"/>
      <c r="NFC184" s="32"/>
      <c r="NFD184" s="32"/>
      <c r="NFE184" s="13"/>
      <c r="NFF184" s="32"/>
      <c r="NFG184" s="32"/>
      <c r="NFH184" s="32"/>
      <c r="NFI184" s="13"/>
      <c r="NFJ184" s="32"/>
      <c r="NFK184" s="32"/>
      <c r="NFL184" s="32"/>
      <c r="NFM184" s="13"/>
      <c r="NFN184" s="32"/>
      <c r="NFO184" s="32"/>
      <c r="NFP184" s="32"/>
      <c r="NFQ184" s="13"/>
      <c r="NFR184" s="32"/>
      <c r="NFS184" s="32"/>
      <c r="NFT184" s="32"/>
      <c r="NFU184" s="13"/>
      <c r="NFV184" s="32"/>
      <c r="NFW184" s="32"/>
      <c r="NFX184" s="32"/>
      <c r="NFY184" s="13"/>
      <c r="NFZ184" s="32"/>
      <c r="NGA184" s="32"/>
      <c r="NGB184" s="32"/>
      <c r="NGC184" s="13"/>
      <c r="NGD184" s="32"/>
      <c r="NGE184" s="32"/>
      <c r="NGF184" s="32"/>
      <c r="NGG184" s="13"/>
      <c r="NGH184" s="32"/>
      <c r="NGI184" s="32"/>
      <c r="NGJ184" s="32"/>
      <c r="NGK184" s="13"/>
      <c r="NGL184" s="32"/>
      <c r="NGM184" s="32"/>
      <c r="NGN184" s="32"/>
      <c r="NGO184" s="13"/>
      <c r="NGP184" s="32"/>
      <c r="NGQ184" s="32"/>
      <c r="NGR184" s="32"/>
      <c r="NGS184" s="13"/>
      <c r="NGT184" s="32"/>
      <c r="NGU184" s="32"/>
      <c r="NGV184" s="32"/>
      <c r="NGW184" s="13"/>
      <c r="NGX184" s="32"/>
      <c r="NGY184" s="32"/>
      <c r="NGZ184" s="32"/>
      <c r="NHA184" s="13"/>
      <c r="NHB184" s="32"/>
      <c r="NHC184" s="32"/>
      <c r="NHD184" s="32"/>
      <c r="NHE184" s="13"/>
      <c r="NHF184" s="32"/>
      <c r="NHG184" s="32"/>
      <c r="NHH184" s="32"/>
      <c r="NHI184" s="13"/>
      <c r="NHJ184" s="32"/>
      <c r="NHK184" s="32"/>
      <c r="NHL184" s="32"/>
      <c r="NHM184" s="13"/>
      <c r="NHN184" s="32"/>
      <c r="NHO184" s="32"/>
      <c r="NHP184" s="32"/>
      <c r="NHQ184" s="13"/>
      <c r="NHR184" s="32"/>
      <c r="NHS184" s="32"/>
      <c r="NHT184" s="32"/>
      <c r="NHU184" s="13"/>
      <c r="NHV184" s="32"/>
      <c r="NHW184" s="32"/>
      <c r="NHX184" s="32"/>
      <c r="NHY184" s="13"/>
      <c r="NHZ184" s="32"/>
      <c r="NIA184" s="32"/>
      <c r="NIB184" s="32"/>
      <c r="NIC184" s="13"/>
      <c r="NID184" s="32"/>
      <c r="NIE184" s="32"/>
      <c r="NIF184" s="32"/>
      <c r="NIG184" s="13"/>
      <c r="NIH184" s="32"/>
      <c r="NII184" s="32"/>
      <c r="NIJ184" s="32"/>
      <c r="NIK184" s="13"/>
      <c r="NIL184" s="32"/>
      <c r="NIM184" s="32"/>
      <c r="NIN184" s="32"/>
      <c r="NIO184" s="13"/>
      <c r="NIP184" s="32"/>
      <c r="NIQ184" s="32"/>
      <c r="NIR184" s="32"/>
      <c r="NIS184" s="13"/>
      <c r="NIT184" s="32"/>
      <c r="NIU184" s="32"/>
      <c r="NIV184" s="32"/>
      <c r="NIW184" s="13"/>
      <c r="NIX184" s="32"/>
      <c r="NIY184" s="32"/>
      <c r="NIZ184" s="32"/>
      <c r="NJA184" s="13"/>
      <c r="NJB184" s="32"/>
      <c r="NJC184" s="32"/>
      <c r="NJD184" s="32"/>
      <c r="NJE184" s="13"/>
      <c r="NJF184" s="32"/>
      <c r="NJG184" s="32"/>
      <c r="NJH184" s="32"/>
      <c r="NJI184" s="13"/>
      <c r="NJJ184" s="32"/>
      <c r="NJK184" s="32"/>
      <c r="NJL184" s="32"/>
      <c r="NJM184" s="13"/>
      <c r="NJN184" s="32"/>
      <c r="NJO184" s="32"/>
      <c r="NJP184" s="32"/>
      <c r="NJQ184" s="13"/>
      <c r="NJR184" s="32"/>
      <c r="NJS184" s="32"/>
      <c r="NJT184" s="32"/>
      <c r="NJU184" s="13"/>
      <c r="NJV184" s="32"/>
      <c r="NJW184" s="32"/>
      <c r="NJX184" s="32"/>
      <c r="NJY184" s="13"/>
      <c r="NJZ184" s="32"/>
      <c r="NKA184" s="32"/>
      <c r="NKB184" s="32"/>
      <c r="NKC184" s="13"/>
      <c r="NKD184" s="32"/>
      <c r="NKE184" s="32"/>
      <c r="NKF184" s="32"/>
      <c r="NKG184" s="13"/>
      <c r="NKH184" s="32"/>
      <c r="NKI184" s="32"/>
      <c r="NKJ184" s="32"/>
      <c r="NKK184" s="13"/>
      <c r="NKL184" s="32"/>
      <c r="NKM184" s="32"/>
      <c r="NKN184" s="32"/>
      <c r="NKO184" s="13"/>
      <c r="NKP184" s="32"/>
      <c r="NKQ184" s="32"/>
      <c r="NKR184" s="32"/>
      <c r="NKS184" s="13"/>
      <c r="NKT184" s="32"/>
      <c r="NKU184" s="32"/>
      <c r="NKV184" s="32"/>
      <c r="NKW184" s="13"/>
      <c r="NKX184" s="32"/>
      <c r="NKY184" s="32"/>
      <c r="NKZ184" s="32"/>
      <c r="NLA184" s="13"/>
      <c r="NLB184" s="32"/>
      <c r="NLC184" s="32"/>
      <c r="NLD184" s="32"/>
      <c r="NLE184" s="13"/>
      <c r="NLF184" s="32"/>
      <c r="NLG184" s="32"/>
      <c r="NLH184" s="32"/>
      <c r="NLI184" s="13"/>
      <c r="NLJ184" s="32"/>
      <c r="NLK184" s="32"/>
      <c r="NLL184" s="32"/>
      <c r="NLM184" s="13"/>
      <c r="NLN184" s="32"/>
      <c r="NLO184" s="32"/>
      <c r="NLP184" s="32"/>
      <c r="NLQ184" s="13"/>
      <c r="NLR184" s="32"/>
      <c r="NLS184" s="32"/>
      <c r="NLT184" s="32"/>
      <c r="NLU184" s="13"/>
      <c r="NLV184" s="32"/>
      <c r="NLW184" s="32"/>
      <c r="NLX184" s="32"/>
      <c r="NLY184" s="13"/>
      <c r="NLZ184" s="32"/>
      <c r="NMA184" s="32"/>
      <c r="NMB184" s="32"/>
      <c r="NMC184" s="13"/>
      <c r="NMD184" s="32"/>
      <c r="NME184" s="32"/>
      <c r="NMF184" s="32"/>
      <c r="NMG184" s="13"/>
      <c r="NMH184" s="32"/>
      <c r="NMI184" s="32"/>
      <c r="NMJ184" s="32"/>
      <c r="NMK184" s="13"/>
      <c r="NML184" s="32"/>
      <c r="NMM184" s="32"/>
      <c r="NMN184" s="32"/>
      <c r="NMO184" s="13"/>
      <c r="NMP184" s="32"/>
      <c r="NMQ184" s="32"/>
      <c r="NMR184" s="32"/>
      <c r="NMS184" s="13"/>
      <c r="NMT184" s="32"/>
      <c r="NMU184" s="32"/>
      <c r="NMV184" s="32"/>
      <c r="NMW184" s="13"/>
      <c r="NMX184" s="32"/>
      <c r="NMY184" s="32"/>
      <c r="NMZ184" s="32"/>
      <c r="NNA184" s="13"/>
      <c r="NNB184" s="32"/>
      <c r="NNC184" s="32"/>
      <c r="NND184" s="32"/>
      <c r="NNE184" s="13"/>
      <c r="NNF184" s="32"/>
      <c r="NNG184" s="32"/>
      <c r="NNH184" s="32"/>
      <c r="NNI184" s="13"/>
      <c r="NNJ184" s="32"/>
      <c r="NNK184" s="32"/>
      <c r="NNL184" s="32"/>
      <c r="NNM184" s="13"/>
      <c r="NNN184" s="32"/>
      <c r="NNO184" s="32"/>
      <c r="NNP184" s="32"/>
      <c r="NNQ184" s="13"/>
      <c r="NNR184" s="32"/>
      <c r="NNS184" s="32"/>
      <c r="NNT184" s="32"/>
      <c r="NNU184" s="13"/>
      <c r="NNV184" s="32"/>
      <c r="NNW184" s="32"/>
      <c r="NNX184" s="32"/>
      <c r="NNY184" s="13"/>
      <c r="NNZ184" s="32"/>
      <c r="NOA184" s="32"/>
      <c r="NOB184" s="32"/>
      <c r="NOC184" s="13"/>
      <c r="NOD184" s="32"/>
      <c r="NOE184" s="32"/>
      <c r="NOF184" s="32"/>
      <c r="NOG184" s="13"/>
      <c r="NOH184" s="32"/>
      <c r="NOI184" s="32"/>
      <c r="NOJ184" s="32"/>
      <c r="NOK184" s="13"/>
      <c r="NOL184" s="32"/>
      <c r="NOM184" s="32"/>
      <c r="NON184" s="32"/>
      <c r="NOO184" s="13"/>
      <c r="NOP184" s="32"/>
      <c r="NOQ184" s="32"/>
      <c r="NOR184" s="32"/>
      <c r="NOS184" s="13"/>
      <c r="NOT184" s="32"/>
      <c r="NOU184" s="32"/>
      <c r="NOV184" s="32"/>
      <c r="NOW184" s="13"/>
      <c r="NOX184" s="32"/>
      <c r="NOY184" s="32"/>
      <c r="NOZ184" s="32"/>
      <c r="NPA184" s="13"/>
      <c r="NPB184" s="32"/>
      <c r="NPC184" s="32"/>
      <c r="NPD184" s="32"/>
      <c r="NPE184" s="13"/>
      <c r="NPF184" s="32"/>
      <c r="NPG184" s="32"/>
      <c r="NPH184" s="32"/>
      <c r="NPI184" s="13"/>
      <c r="NPJ184" s="32"/>
      <c r="NPK184" s="32"/>
      <c r="NPL184" s="32"/>
      <c r="NPM184" s="13"/>
      <c r="NPN184" s="32"/>
      <c r="NPO184" s="32"/>
      <c r="NPP184" s="32"/>
      <c r="NPQ184" s="13"/>
      <c r="NPR184" s="32"/>
      <c r="NPS184" s="32"/>
      <c r="NPT184" s="32"/>
      <c r="NPU184" s="13"/>
      <c r="NPV184" s="32"/>
      <c r="NPW184" s="32"/>
      <c r="NPX184" s="32"/>
      <c r="NPY184" s="13"/>
      <c r="NPZ184" s="32"/>
      <c r="NQA184" s="32"/>
      <c r="NQB184" s="32"/>
      <c r="NQC184" s="13"/>
      <c r="NQD184" s="32"/>
      <c r="NQE184" s="32"/>
      <c r="NQF184" s="32"/>
      <c r="NQG184" s="13"/>
      <c r="NQH184" s="32"/>
      <c r="NQI184" s="32"/>
      <c r="NQJ184" s="32"/>
      <c r="NQK184" s="13"/>
      <c r="NQL184" s="32"/>
      <c r="NQM184" s="32"/>
      <c r="NQN184" s="32"/>
      <c r="NQO184" s="13"/>
      <c r="NQP184" s="32"/>
      <c r="NQQ184" s="32"/>
      <c r="NQR184" s="32"/>
      <c r="NQS184" s="13"/>
      <c r="NQT184" s="32"/>
      <c r="NQU184" s="32"/>
      <c r="NQV184" s="32"/>
      <c r="NQW184" s="13"/>
      <c r="NQX184" s="32"/>
      <c r="NQY184" s="32"/>
      <c r="NQZ184" s="32"/>
      <c r="NRA184" s="13"/>
      <c r="NRB184" s="32"/>
      <c r="NRC184" s="32"/>
      <c r="NRD184" s="32"/>
      <c r="NRE184" s="13"/>
      <c r="NRF184" s="32"/>
      <c r="NRG184" s="32"/>
      <c r="NRH184" s="32"/>
      <c r="NRI184" s="13"/>
      <c r="NRJ184" s="32"/>
      <c r="NRK184" s="32"/>
      <c r="NRL184" s="32"/>
      <c r="NRM184" s="13"/>
      <c r="NRN184" s="32"/>
      <c r="NRO184" s="32"/>
      <c r="NRP184" s="32"/>
      <c r="NRQ184" s="13"/>
      <c r="NRR184" s="32"/>
      <c r="NRS184" s="32"/>
      <c r="NRT184" s="32"/>
      <c r="NRU184" s="13"/>
      <c r="NRV184" s="32"/>
      <c r="NRW184" s="32"/>
      <c r="NRX184" s="32"/>
      <c r="NRY184" s="13"/>
      <c r="NRZ184" s="32"/>
      <c r="NSA184" s="32"/>
      <c r="NSB184" s="32"/>
      <c r="NSC184" s="13"/>
      <c r="NSD184" s="32"/>
      <c r="NSE184" s="32"/>
      <c r="NSF184" s="32"/>
      <c r="NSG184" s="13"/>
      <c r="NSH184" s="32"/>
      <c r="NSI184" s="32"/>
      <c r="NSJ184" s="32"/>
      <c r="NSK184" s="13"/>
      <c r="NSL184" s="32"/>
      <c r="NSM184" s="32"/>
      <c r="NSN184" s="32"/>
      <c r="NSO184" s="13"/>
      <c r="NSP184" s="32"/>
      <c r="NSQ184" s="32"/>
      <c r="NSR184" s="32"/>
      <c r="NSS184" s="13"/>
      <c r="NST184" s="32"/>
      <c r="NSU184" s="32"/>
      <c r="NSV184" s="32"/>
      <c r="NSW184" s="13"/>
      <c r="NSX184" s="32"/>
      <c r="NSY184" s="32"/>
      <c r="NSZ184" s="32"/>
      <c r="NTA184" s="13"/>
      <c r="NTB184" s="32"/>
      <c r="NTC184" s="32"/>
      <c r="NTD184" s="32"/>
      <c r="NTE184" s="13"/>
      <c r="NTF184" s="32"/>
      <c r="NTG184" s="32"/>
      <c r="NTH184" s="32"/>
      <c r="NTI184" s="13"/>
      <c r="NTJ184" s="32"/>
      <c r="NTK184" s="32"/>
      <c r="NTL184" s="32"/>
      <c r="NTM184" s="13"/>
      <c r="NTN184" s="32"/>
      <c r="NTO184" s="32"/>
      <c r="NTP184" s="32"/>
      <c r="NTQ184" s="13"/>
      <c r="NTR184" s="32"/>
      <c r="NTS184" s="32"/>
      <c r="NTT184" s="32"/>
      <c r="NTU184" s="13"/>
      <c r="NTV184" s="32"/>
      <c r="NTW184" s="32"/>
      <c r="NTX184" s="32"/>
      <c r="NTY184" s="13"/>
      <c r="NTZ184" s="32"/>
      <c r="NUA184" s="32"/>
      <c r="NUB184" s="32"/>
      <c r="NUC184" s="13"/>
      <c r="NUD184" s="32"/>
      <c r="NUE184" s="32"/>
      <c r="NUF184" s="32"/>
      <c r="NUG184" s="13"/>
      <c r="NUH184" s="32"/>
      <c r="NUI184" s="32"/>
      <c r="NUJ184" s="32"/>
      <c r="NUK184" s="13"/>
      <c r="NUL184" s="32"/>
      <c r="NUM184" s="32"/>
      <c r="NUN184" s="32"/>
      <c r="NUO184" s="13"/>
      <c r="NUP184" s="32"/>
      <c r="NUQ184" s="32"/>
      <c r="NUR184" s="32"/>
      <c r="NUS184" s="13"/>
      <c r="NUT184" s="32"/>
      <c r="NUU184" s="32"/>
      <c r="NUV184" s="32"/>
      <c r="NUW184" s="13"/>
      <c r="NUX184" s="32"/>
      <c r="NUY184" s="32"/>
      <c r="NUZ184" s="32"/>
      <c r="NVA184" s="13"/>
      <c r="NVB184" s="32"/>
      <c r="NVC184" s="32"/>
      <c r="NVD184" s="32"/>
      <c r="NVE184" s="13"/>
      <c r="NVF184" s="32"/>
      <c r="NVG184" s="32"/>
      <c r="NVH184" s="32"/>
      <c r="NVI184" s="13"/>
      <c r="NVJ184" s="32"/>
      <c r="NVK184" s="32"/>
      <c r="NVL184" s="32"/>
      <c r="NVM184" s="13"/>
      <c r="NVN184" s="32"/>
      <c r="NVO184" s="32"/>
      <c r="NVP184" s="32"/>
      <c r="NVQ184" s="13"/>
      <c r="NVR184" s="32"/>
      <c r="NVS184" s="32"/>
      <c r="NVT184" s="32"/>
      <c r="NVU184" s="13"/>
      <c r="NVV184" s="32"/>
      <c r="NVW184" s="32"/>
      <c r="NVX184" s="32"/>
      <c r="NVY184" s="13"/>
      <c r="NVZ184" s="32"/>
      <c r="NWA184" s="32"/>
      <c r="NWB184" s="32"/>
      <c r="NWC184" s="13"/>
      <c r="NWD184" s="32"/>
      <c r="NWE184" s="32"/>
      <c r="NWF184" s="32"/>
      <c r="NWG184" s="13"/>
      <c r="NWH184" s="32"/>
      <c r="NWI184" s="32"/>
      <c r="NWJ184" s="32"/>
      <c r="NWK184" s="13"/>
      <c r="NWL184" s="32"/>
      <c r="NWM184" s="32"/>
      <c r="NWN184" s="32"/>
      <c r="NWO184" s="13"/>
      <c r="NWP184" s="32"/>
      <c r="NWQ184" s="32"/>
      <c r="NWR184" s="32"/>
      <c r="NWS184" s="13"/>
      <c r="NWT184" s="32"/>
      <c r="NWU184" s="32"/>
      <c r="NWV184" s="32"/>
      <c r="NWW184" s="13"/>
      <c r="NWX184" s="32"/>
      <c r="NWY184" s="32"/>
      <c r="NWZ184" s="32"/>
      <c r="NXA184" s="13"/>
      <c r="NXB184" s="32"/>
      <c r="NXC184" s="32"/>
      <c r="NXD184" s="32"/>
      <c r="NXE184" s="13"/>
      <c r="NXF184" s="32"/>
      <c r="NXG184" s="32"/>
      <c r="NXH184" s="32"/>
      <c r="NXI184" s="13"/>
      <c r="NXJ184" s="32"/>
      <c r="NXK184" s="32"/>
      <c r="NXL184" s="32"/>
      <c r="NXM184" s="13"/>
      <c r="NXN184" s="32"/>
      <c r="NXO184" s="32"/>
      <c r="NXP184" s="32"/>
      <c r="NXQ184" s="13"/>
      <c r="NXR184" s="32"/>
      <c r="NXS184" s="32"/>
      <c r="NXT184" s="32"/>
      <c r="NXU184" s="13"/>
      <c r="NXV184" s="32"/>
      <c r="NXW184" s="32"/>
      <c r="NXX184" s="32"/>
      <c r="NXY184" s="13"/>
      <c r="NXZ184" s="32"/>
      <c r="NYA184" s="32"/>
      <c r="NYB184" s="32"/>
      <c r="NYC184" s="13"/>
      <c r="NYD184" s="32"/>
      <c r="NYE184" s="32"/>
      <c r="NYF184" s="32"/>
      <c r="NYG184" s="13"/>
      <c r="NYH184" s="32"/>
      <c r="NYI184" s="32"/>
      <c r="NYJ184" s="32"/>
      <c r="NYK184" s="13"/>
      <c r="NYL184" s="32"/>
      <c r="NYM184" s="32"/>
      <c r="NYN184" s="32"/>
      <c r="NYO184" s="13"/>
      <c r="NYP184" s="32"/>
      <c r="NYQ184" s="32"/>
      <c r="NYR184" s="32"/>
      <c r="NYS184" s="13"/>
      <c r="NYT184" s="32"/>
      <c r="NYU184" s="32"/>
      <c r="NYV184" s="32"/>
      <c r="NYW184" s="13"/>
      <c r="NYX184" s="32"/>
      <c r="NYY184" s="32"/>
      <c r="NYZ184" s="32"/>
      <c r="NZA184" s="13"/>
      <c r="NZB184" s="32"/>
      <c r="NZC184" s="32"/>
      <c r="NZD184" s="32"/>
      <c r="NZE184" s="13"/>
      <c r="NZF184" s="32"/>
      <c r="NZG184" s="32"/>
      <c r="NZH184" s="32"/>
      <c r="NZI184" s="13"/>
      <c r="NZJ184" s="32"/>
      <c r="NZK184" s="32"/>
      <c r="NZL184" s="32"/>
      <c r="NZM184" s="13"/>
      <c r="NZN184" s="32"/>
      <c r="NZO184" s="32"/>
      <c r="NZP184" s="32"/>
      <c r="NZQ184" s="13"/>
      <c r="NZR184" s="32"/>
      <c r="NZS184" s="32"/>
      <c r="NZT184" s="32"/>
      <c r="NZU184" s="13"/>
      <c r="NZV184" s="32"/>
      <c r="NZW184" s="32"/>
      <c r="NZX184" s="32"/>
      <c r="NZY184" s="13"/>
      <c r="NZZ184" s="32"/>
      <c r="OAA184" s="32"/>
      <c r="OAB184" s="32"/>
      <c r="OAC184" s="13"/>
      <c r="OAD184" s="32"/>
      <c r="OAE184" s="32"/>
      <c r="OAF184" s="32"/>
      <c r="OAG184" s="13"/>
      <c r="OAH184" s="32"/>
      <c r="OAI184" s="32"/>
      <c r="OAJ184" s="32"/>
      <c r="OAK184" s="13"/>
      <c r="OAL184" s="32"/>
      <c r="OAM184" s="32"/>
      <c r="OAN184" s="32"/>
      <c r="OAO184" s="13"/>
      <c r="OAP184" s="32"/>
      <c r="OAQ184" s="32"/>
      <c r="OAR184" s="32"/>
      <c r="OAS184" s="13"/>
      <c r="OAT184" s="32"/>
      <c r="OAU184" s="32"/>
      <c r="OAV184" s="32"/>
      <c r="OAW184" s="13"/>
      <c r="OAX184" s="32"/>
      <c r="OAY184" s="32"/>
      <c r="OAZ184" s="32"/>
      <c r="OBA184" s="13"/>
      <c r="OBB184" s="32"/>
      <c r="OBC184" s="32"/>
      <c r="OBD184" s="32"/>
      <c r="OBE184" s="13"/>
      <c r="OBF184" s="32"/>
      <c r="OBG184" s="32"/>
      <c r="OBH184" s="32"/>
      <c r="OBI184" s="13"/>
      <c r="OBJ184" s="32"/>
      <c r="OBK184" s="32"/>
      <c r="OBL184" s="32"/>
      <c r="OBM184" s="13"/>
      <c r="OBN184" s="32"/>
      <c r="OBO184" s="32"/>
      <c r="OBP184" s="32"/>
      <c r="OBQ184" s="13"/>
      <c r="OBR184" s="32"/>
      <c r="OBS184" s="32"/>
      <c r="OBT184" s="32"/>
      <c r="OBU184" s="13"/>
      <c r="OBV184" s="32"/>
      <c r="OBW184" s="32"/>
      <c r="OBX184" s="32"/>
      <c r="OBY184" s="13"/>
      <c r="OBZ184" s="32"/>
      <c r="OCA184" s="32"/>
      <c r="OCB184" s="32"/>
      <c r="OCC184" s="13"/>
      <c r="OCD184" s="32"/>
      <c r="OCE184" s="32"/>
      <c r="OCF184" s="32"/>
      <c r="OCG184" s="13"/>
      <c r="OCH184" s="32"/>
      <c r="OCI184" s="32"/>
      <c r="OCJ184" s="32"/>
      <c r="OCK184" s="13"/>
      <c r="OCL184" s="32"/>
      <c r="OCM184" s="32"/>
      <c r="OCN184" s="32"/>
      <c r="OCO184" s="13"/>
      <c r="OCP184" s="32"/>
      <c r="OCQ184" s="32"/>
      <c r="OCR184" s="32"/>
      <c r="OCS184" s="13"/>
      <c r="OCT184" s="32"/>
      <c r="OCU184" s="32"/>
      <c r="OCV184" s="32"/>
      <c r="OCW184" s="13"/>
      <c r="OCX184" s="32"/>
      <c r="OCY184" s="32"/>
      <c r="OCZ184" s="32"/>
      <c r="ODA184" s="13"/>
      <c r="ODB184" s="32"/>
      <c r="ODC184" s="32"/>
      <c r="ODD184" s="32"/>
      <c r="ODE184" s="13"/>
      <c r="ODF184" s="32"/>
      <c r="ODG184" s="32"/>
      <c r="ODH184" s="32"/>
      <c r="ODI184" s="13"/>
      <c r="ODJ184" s="32"/>
      <c r="ODK184" s="32"/>
      <c r="ODL184" s="32"/>
      <c r="ODM184" s="13"/>
      <c r="ODN184" s="32"/>
      <c r="ODO184" s="32"/>
      <c r="ODP184" s="32"/>
      <c r="ODQ184" s="13"/>
      <c r="ODR184" s="32"/>
      <c r="ODS184" s="32"/>
      <c r="ODT184" s="32"/>
      <c r="ODU184" s="13"/>
      <c r="ODV184" s="32"/>
      <c r="ODW184" s="32"/>
      <c r="ODX184" s="32"/>
      <c r="ODY184" s="13"/>
      <c r="ODZ184" s="32"/>
      <c r="OEA184" s="32"/>
      <c r="OEB184" s="32"/>
      <c r="OEC184" s="13"/>
      <c r="OED184" s="32"/>
      <c r="OEE184" s="32"/>
      <c r="OEF184" s="32"/>
      <c r="OEG184" s="13"/>
      <c r="OEH184" s="32"/>
      <c r="OEI184" s="32"/>
      <c r="OEJ184" s="32"/>
      <c r="OEK184" s="13"/>
      <c r="OEL184" s="32"/>
      <c r="OEM184" s="32"/>
      <c r="OEN184" s="32"/>
      <c r="OEO184" s="13"/>
      <c r="OEP184" s="32"/>
      <c r="OEQ184" s="32"/>
      <c r="OER184" s="32"/>
      <c r="OES184" s="13"/>
      <c r="OET184" s="32"/>
      <c r="OEU184" s="32"/>
      <c r="OEV184" s="32"/>
      <c r="OEW184" s="13"/>
      <c r="OEX184" s="32"/>
      <c r="OEY184" s="32"/>
      <c r="OEZ184" s="32"/>
      <c r="OFA184" s="13"/>
      <c r="OFB184" s="32"/>
      <c r="OFC184" s="32"/>
      <c r="OFD184" s="32"/>
      <c r="OFE184" s="13"/>
      <c r="OFF184" s="32"/>
      <c r="OFG184" s="32"/>
      <c r="OFH184" s="32"/>
      <c r="OFI184" s="13"/>
      <c r="OFJ184" s="32"/>
      <c r="OFK184" s="32"/>
      <c r="OFL184" s="32"/>
      <c r="OFM184" s="13"/>
      <c r="OFN184" s="32"/>
      <c r="OFO184" s="32"/>
      <c r="OFP184" s="32"/>
      <c r="OFQ184" s="13"/>
      <c r="OFR184" s="32"/>
      <c r="OFS184" s="32"/>
      <c r="OFT184" s="32"/>
      <c r="OFU184" s="13"/>
      <c r="OFV184" s="32"/>
      <c r="OFW184" s="32"/>
      <c r="OFX184" s="32"/>
      <c r="OFY184" s="13"/>
      <c r="OFZ184" s="32"/>
      <c r="OGA184" s="32"/>
      <c r="OGB184" s="32"/>
      <c r="OGC184" s="13"/>
      <c r="OGD184" s="32"/>
      <c r="OGE184" s="32"/>
      <c r="OGF184" s="32"/>
      <c r="OGG184" s="13"/>
      <c r="OGH184" s="32"/>
      <c r="OGI184" s="32"/>
      <c r="OGJ184" s="32"/>
      <c r="OGK184" s="13"/>
      <c r="OGL184" s="32"/>
      <c r="OGM184" s="32"/>
      <c r="OGN184" s="32"/>
      <c r="OGO184" s="13"/>
      <c r="OGP184" s="32"/>
      <c r="OGQ184" s="32"/>
      <c r="OGR184" s="32"/>
      <c r="OGS184" s="13"/>
      <c r="OGT184" s="32"/>
      <c r="OGU184" s="32"/>
      <c r="OGV184" s="32"/>
      <c r="OGW184" s="13"/>
      <c r="OGX184" s="32"/>
      <c r="OGY184" s="32"/>
      <c r="OGZ184" s="32"/>
      <c r="OHA184" s="13"/>
      <c r="OHB184" s="32"/>
      <c r="OHC184" s="32"/>
      <c r="OHD184" s="32"/>
      <c r="OHE184" s="13"/>
      <c r="OHF184" s="32"/>
      <c r="OHG184" s="32"/>
      <c r="OHH184" s="32"/>
      <c r="OHI184" s="13"/>
      <c r="OHJ184" s="32"/>
      <c r="OHK184" s="32"/>
      <c r="OHL184" s="32"/>
      <c r="OHM184" s="13"/>
      <c r="OHN184" s="32"/>
      <c r="OHO184" s="32"/>
      <c r="OHP184" s="32"/>
      <c r="OHQ184" s="13"/>
      <c r="OHR184" s="32"/>
      <c r="OHS184" s="32"/>
      <c r="OHT184" s="32"/>
      <c r="OHU184" s="13"/>
      <c r="OHV184" s="32"/>
      <c r="OHW184" s="32"/>
      <c r="OHX184" s="32"/>
      <c r="OHY184" s="13"/>
      <c r="OHZ184" s="32"/>
      <c r="OIA184" s="32"/>
      <c r="OIB184" s="32"/>
      <c r="OIC184" s="13"/>
      <c r="OID184" s="32"/>
      <c r="OIE184" s="32"/>
      <c r="OIF184" s="32"/>
      <c r="OIG184" s="13"/>
      <c r="OIH184" s="32"/>
      <c r="OII184" s="32"/>
      <c r="OIJ184" s="32"/>
      <c r="OIK184" s="13"/>
      <c r="OIL184" s="32"/>
      <c r="OIM184" s="32"/>
      <c r="OIN184" s="32"/>
      <c r="OIO184" s="13"/>
      <c r="OIP184" s="32"/>
      <c r="OIQ184" s="32"/>
      <c r="OIR184" s="32"/>
      <c r="OIS184" s="13"/>
      <c r="OIT184" s="32"/>
      <c r="OIU184" s="32"/>
      <c r="OIV184" s="32"/>
      <c r="OIW184" s="13"/>
      <c r="OIX184" s="32"/>
      <c r="OIY184" s="32"/>
      <c r="OIZ184" s="32"/>
      <c r="OJA184" s="13"/>
      <c r="OJB184" s="32"/>
      <c r="OJC184" s="32"/>
      <c r="OJD184" s="32"/>
      <c r="OJE184" s="13"/>
      <c r="OJF184" s="32"/>
      <c r="OJG184" s="32"/>
      <c r="OJH184" s="32"/>
      <c r="OJI184" s="13"/>
      <c r="OJJ184" s="32"/>
      <c r="OJK184" s="32"/>
      <c r="OJL184" s="32"/>
      <c r="OJM184" s="13"/>
      <c r="OJN184" s="32"/>
      <c r="OJO184" s="32"/>
      <c r="OJP184" s="32"/>
      <c r="OJQ184" s="13"/>
      <c r="OJR184" s="32"/>
      <c r="OJS184" s="32"/>
      <c r="OJT184" s="32"/>
      <c r="OJU184" s="13"/>
      <c r="OJV184" s="32"/>
      <c r="OJW184" s="32"/>
      <c r="OJX184" s="32"/>
      <c r="OJY184" s="13"/>
      <c r="OJZ184" s="32"/>
      <c r="OKA184" s="32"/>
      <c r="OKB184" s="32"/>
      <c r="OKC184" s="13"/>
      <c r="OKD184" s="32"/>
      <c r="OKE184" s="32"/>
      <c r="OKF184" s="32"/>
      <c r="OKG184" s="13"/>
      <c r="OKH184" s="32"/>
      <c r="OKI184" s="32"/>
      <c r="OKJ184" s="32"/>
      <c r="OKK184" s="13"/>
      <c r="OKL184" s="32"/>
      <c r="OKM184" s="32"/>
      <c r="OKN184" s="32"/>
      <c r="OKO184" s="13"/>
      <c r="OKP184" s="32"/>
      <c r="OKQ184" s="32"/>
      <c r="OKR184" s="32"/>
      <c r="OKS184" s="13"/>
      <c r="OKT184" s="32"/>
      <c r="OKU184" s="32"/>
      <c r="OKV184" s="32"/>
      <c r="OKW184" s="13"/>
      <c r="OKX184" s="32"/>
      <c r="OKY184" s="32"/>
      <c r="OKZ184" s="32"/>
      <c r="OLA184" s="13"/>
      <c r="OLB184" s="32"/>
      <c r="OLC184" s="32"/>
      <c r="OLD184" s="32"/>
      <c r="OLE184" s="13"/>
      <c r="OLF184" s="32"/>
      <c r="OLG184" s="32"/>
      <c r="OLH184" s="32"/>
      <c r="OLI184" s="13"/>
      <c r="OLJ184" s="32"/>
      <c r="OLK184" s="32"/>
      <c r="OLL184" s="32"/>
      <c r="OLM184" s="13"/>
      <c r="OLN184" s="32"/>
      <c r="OLO184" s="32"/>
      <c r="OLP184" s="32"/>
      <c r="OLQ184" s="13"/>
      <c r="OLR184" s="32"/>
      <c r="OLS184" s="32"/>
      <c r="OLT184" s="32"/>
      <c r="OLU184" s="13"/>
      <c r="OLV184" s="32"/>
      <c r="OLW184" s="32"/>
      <c r="OLX184" s="32"/>
      <c r="OLY184" s="13"/>
      <c r="OLZ184" s="32"/>
      <c r="OMA184" s="32"/>
      <c r="OMB184" s="32"/>
      <c r="OMC184" s="13"/>
      <c r="OMD184" s="32"/>
      <c r="OME184" s="32"/>
      <c r="OMF184" s="32"/>
      <c r="OMG184" s="13"/>
      <c r="OMH184" s="32"/>
      <c r="OMI184" s="32"/>
      <c r="OMJ184" s="32"/>
      <c r="OMK184" s="13"/>
      <c r="OML184" s="32"/>
      <c r="OMM184" s="32"/>
      <c r="OMN184" s="32"/>
      <c r="OMO184" s="13"/>
      <c r="OMP184" s="32"/>
      <c r="OMQ184" s="32"/>
      <c r="OMR184" s="32"/>
      <c r="OMS184" s="13"/>
      <c r="OMT184" s="32"/>
      <c r="OMU184" s="32"/>
      <c r="OMV184" s="32"/>
      <c r="OMW184" s="13"/>
      <c r="OMX184" s="32"/>
      <c r="OMY184" s="32"/>
      <c r="OMZ184" s="32"/>
      <c r="ONA184" s="13"/>
      <c r="ONB184" s="32"/>
      <c r="ONC184" s="32"/>
      <c r="OND184" s="32"/>
      <c r="ONE184" s="13"/>
      <c r="ONF184" s="32"/>
      <c r="ONG184" s="32"/>
      <c r="ONH184" s="32"/>
      <c r="ONI184" s="13"/>
      <c r="ONJ184" s="32"/>
      <c r="ONK184" s="32"/>
      <c r="ONL184" s="32"/>
      <c r="ONM184" s="13"/>
      <c r="ONN184" s="32"/>
      <c r="ONO184" s="32"/>
      <c r="ONP184" s="32"/>
      <c r="ONQ184" s="13"/>
      <c r="ONR184" s="32"/>
      <c r="ONS184" s="32"/>
      <c r="ONT184" s="32"/>
      <c r="ONU184" s="13"/>
      <c r="ONV184" s="32"/>
      <c r="ONW184" s="32"/>
      <c r="ONX184" s="32"/>
      <c r="ONY184" s="13"/>
      <c r="ONZ184" s="32"/>
      <c r="OOA184" s="32"/>
      <c r="OOB184" s="32"/>
      <c r="OOC184" s="13"/>
      <c r="OOD184" s="32"/>
      <c r="OOE184" s="32"/>
      <c r="OOF184" s="32"/>
      <c r="OOG184" s="13"/>
      <c r="OOH184" s="32"/>
      <c r="OOI184" s="32"/>
      <c r="OOJ184" s="32"/>
      <c r="OOK184" s="13"/>
      <c r="OOL184" s="32"/>
      <c r="OOM184" s="32"/>
      <c r="OON184" s="32"/>
      <c r="OOO184" s="13"/>
      <c r="OOP184" s="32"/>
      <c r="OOQ184" s="32"/>
      <c r="OOR184" s="32"/>
      <c r="OOS184" s="13"/>
      <c r="OOT184" s="32"/>
      <c r="OOU184" s="32"/>
      <c r="OOV184" s="32"/>
      <c r="OOW184" s="13"/>
      <c r="OOX184" s="32"/>
      <c r="OOY184" s="32"/>
      <c r="OOZ184" s="32"/>
      <c r="OPA184" s="13"/>
      <c r="OPB184" s="32"/>
      <c r="OPC184" s="32"/>
      <c r="OPD184" s="32"/>
      <c r="OPE184" s="13"/>
      <c r="OPF184" s="32"/>
      <c r="OPG184" s="32"/>
      <c r="OPH184" s="32"/>
      <c r="OPI184" s="13"/>
      <c r="OPJ184" s="32"/>
      <c r="OPK184" s="32"/>
      <c r="OPL184" s="32"/>
      <c r="OPM184" s="13"/>
      <c r="OPN184" s="32"/>
      <c r="OPO184" s="32"/>
      <c r="OPP184" s="32"/>
      <c r="OPQ184" s="13"/>
      <c r="OPR184" s="32"/>
      <c r="OPS184" s="32"/>
      <c r="OPT184" s="32"/>
      <c r="OPU184" s="13"/>
      <c r="OPV184" s="32"/>
      <c r="OPW184" s="32"/>
      <c r="OPX184" s="32"/>
      <c r="OPY184" s="13"/>
      <c r="OPZ184" s="32"/>
      <c r="OQA184" s="32"/>
      <c r="OQB184" s="32"/>
      <c r="OQC184" s="13"/>
      <c r="OQD184" s="32"/>
      <c r="OQE184" s="32"/>
      <c r="OQF184" s="32"/>
      <c r="OQG184" s="13"/>
      <c r="OQH184" s="32"/>
      <c r="OQI184" s="32"/>
      <c r="OQJ184" s="32"/>
      <c r="OQK184" s="13"/>
      <c r="OQL184" s="32"/>
      <c r="OQM184" s="32"/>
      <c r="OQN184" s="32"/>
      <c r="OQO184" s="13"/>
      <c r="OQP184" s="32"/>
      <c r="OQQ184" s="32"/>
      <c r="OQR184" s="32"/>
      <c r="OQS184" s="13"/>
      <c r="OQT184" s="32"/>
      <c r="OQU184" s="32"/>
      <c r="OQV184" s="32"/>
      <c r="OQW184" s="13"/>
      <c r="OQX184" s="32"/>
      <c r="OQY184" s="32"/>
      <c r="OQZ184" s="32"/>
      <c r="ORA184" s="13"/>
      <c r="ORB184" s="32"/>
      <c r="ORC184" s="32"/>
      <c r="ORD184" s="32"/>
      <c r="ORE184" s="13"/>
      <c r="ORF184" s="32"/>
      <c r="ORG184" s="32"/>
      <c r="ORH184" s="32"/>
      <c r="ORI184" s="13"/>
      <c r="ORJ184" s="32"/>
      <c r="ORK184" s="32"/>
      <c r="ORL184" s="32"/>
      <c r="ORM184" s="13"/>
      <c r="ORN184" s="32"/>
      <c r="ORO184" s="32"/>
      <c r="ORP184" s="32"/>
      <c r="ORQ184" s="13"/>
      <c r="ORR184" s="32"/>
      <c r="ORS184" s="32"/>
      <c r="ORT184" s="32"/>
      <c r="ORU184" s="13"/>
      <c r="ORV184" s="32"/>
      <c r="ORW184" s="32"/>
      <c r="ORX184" s="32"/>
      <c r="ORY184" s="13"/>
      <c r="ORZ184" s="32"/>
      <c r="OSA184" s="32"/>
      <c r="OSB184" s="32"/>
      <c r="OSC184" s="13"/>
      <c r="OSD184" s="32"/>
      <c r="OSE184" s="32"/>
      <c r="OSF184" s="32"/>
      <c r="OSG184" s="13"/>
      <c r="OSH184" s="32"/>
      <c r="OSI184" s="32"/>
      <c r="OSJ184" s="32"/>
      <c r="OSK184" s="13"/>
      <c r="OSL184" s="32"/>
      <c r="OSM184" s="32"/>
      <c r="OSN184" s="32"/>
      <c r="OSO184" s="13"/>
      <c r="OSP184" s="32"/>
      <c r="OSQ184" s="32"/>
      <c r="OSR184" s="32"/>
      <c r="OSS184" s="13"/>
      <c r="OST184" s="32"/>
      <c r="OSU184" s="32"/>
      <c r="OSV184" s="32"/>
      <c r="OSW184" s="13"/>
      <c r="OSX184" s="32"/>
      <c r="OSY184" s="32"/>
      <c r="OSZ184" s="32"/>
      <c r="OTA184" s="13"/>
      <c r="OTB184" s="32"/>
      <c r="OTC184" s="32"/>
      <c r="OTD184" s="32"/>
      <c r="OTE184" s="13"/>
      <c r="OTF184" s="32"/>
      <c r="OTG184" s="32"/>
      <c r="OTH184" s="32"/>
      <c r="OTI184" s="13"/>
      <c r="OTJ184" s="32"/>
      <c r="OTK184" s="32"/>
      <c r="OTL184" s="32"/>
      <c r="OTM184" s="13"/>
      <c r="OTN184" s="32"/>
      <c r="OTO184" s="32"/>
      <c r="OTP184" s="32"/>
      <c r="OTQ184" s="13"/>
      <c r="OTR184" s="32"/>
      <c r="OTS184" s="32"/>
      <c r="OTT184" s="32"/>
      <c r="OTU184" s="13"/>
      <c r="OTV184" s="32"/>
      <c r="OTW184" s="32"/>
      <c r="OTX184" s="32"/>
      <c r="OTY184" s="13"/>
      <c r="OTZ184" s="32"/>
      <c r="OUA184" s="32"/>
      <c r="OUB184" s="32"/>
      <c r="OUC184" s="13"/>
      <c r="OUD184" s="32"/>
      <c r="OUE184" s="32"/>
      <c r="OUF184" s="32"/>
      <c r="OUG184" s="13"/>
      <c r="OUH184" s="32"/>
      <c r="OUI184" s="32"/>
      <c r="OUJ184" s="32"/>
      <c r="OUK184" s="13"/>
      <c r="OUL184" s="32"/>
      <c r="OUM184" s="32"/>
      <c r="OUN184" s="32"/>
      <c r="OUO184" s="13"/>
      <c r="OUP184" s="32"/>
      <c r="OUQ184" s="32"/>
      <c r="OUR184" s="32"/>
      <c r="OUS184" s="13"/>
      <c r="OUT184" s="32"/>
      <c r="OUU184" s="32"/>
      <c r="OUV184" s="32"/>
      <c r="OUW184" s="13"/>
      <c r="OUX184" s="32"/>
      <c r="OUY184" s="32"/>
      <c r="OUZ184" s="32"/>
      <c r="OVA184" s="13"/>
      <c r="OVB184" s="32"/>
      <c r="OVC184" s="32"/>
      <c r="OVD184" s="32"/>
      <c r="OVE184" s="13"/>
      <c r="OVF184" s="32"/>
      <c r="OVG184" s="32"/>
      <c r="OVH184" s="32"/>
      <c r="OVI184" s="13"/>
      <c r="OVJ184" s="32"/>
      <c r="OVK184" s="32"/>
      <c r="OVL184" s="32"/>
      <c r="OVM184" s="13"/>
      <c r="OVN184" s="32"/>
      <c r="OVO184" s="32"/>
      <c r="OVP184" s="32"/>
      <c r="OVQ184" s="13"/>
      <c r="OVR184" s="32"/>
      <c r="OVS184" s="32"/>
      <c r="OVT184" s="32"/>
      <c r="OVU184" s="13"/>
      <c r="OVV184" s="32"/>
      <c r="OVW184" s="32"/>
      <c r="OVX184" s="32"/>
      <c r="OVY184" s="13"/>
      <c r="OVZ184" s="32"/>
      <c r="OWA184" s="32"/>
      <c r="OWB184" s="32"/>
      <c r="OWC184" s="13"/>
      <c r="OWD184" s="32"/>
      <c r="OWE184" s="32"/>
      <c r="OWF184" s="32"/>
      <c r="OWG184" s="13"/>
      <c r="OWH184" s="32"/>
      <c r="OWI184" s="32"/>
      <c r="OWJ184" s="32"/>
      <c r="OWK184" s="13"/>
      <c r="OWL184" s="32"/>
      <c r="OWM184" s="32"/>
      <c r="OWN184" s="32"/>
      <c r="OWO184" s="13"/>
      <c r="OWP184" s="32"/>
      <c r="OWQ184" s="32"/>
      <c r="OWR184" s="32"/>
      <c r="OWS184" s="13"/>
      <c r="OWT184" s="32"/>
      <c r="OWU184" s="32"/>
      <c r="OWV184" s="32"/>
      <c r="OWW184" s="13"/>
      <c r="OWX184" s="32"/>
      <c r="OWY184" s="32"/>
      <c r="OWZ184" s="32"/>
      <c r="OXA184" s="13"/>
      <c r="OXB184" s="32"/>
      <c r="OXC184" s="32"/>
      <c r="OXD184" s="32"/>
      <c r="OXE184" s="13"/>
      <c r="OXF184" s="32"/>
      <c r="OXG184" s="32"/>
      <c r="OXH184" s="32"/>
      <c r="OXI184" s="13"/>
      <c r="OXJ184" s="32"/>
      <c r="OXK184" s="32"/>
      <c r="OXL184" s="32"/>
      <c r="OXM184" s="13"/>
      <c r="OXN184" s="32"/>
      <c r="OXO184" s="32"/>
      <c r="OXP184" s="32"/>
      <c r="OXQ184" s="13"/>
      <c r="OXR184" s="32"/>
      <c r="OXS184" s="32"/>
      <c r="OXT184" s="32"/>
      <c r="OXU184" s="13"/>
      <c r="OXV184" s="32"/>
      <c r="OXW184" s="32"/>
      <c r="OXX184" s="32"/>
      <c r="OXY184" s="13"/>
      <c r="OXZ184" s="32"/>
      <c r="OYA184" s="32"/>
      <c r="OYB184" s="32"/>
      <c r="OYC184" s="13"/>
      <c r="OYD184" s="32"/>
      <c r="OYE184" s="32"/>
      <c r="OYF184" s="32"/>
      <c r="OYG184" s="13"/>
      <c r="OYH184" s="32"/>
      <c r="OYI184" s="32"/>
      <c r="OYJ184" s="32"/>
      <c r="OYK184" s="13"/>
      <c r="OYL184" s="32"/>
      <c r="OYM184" s="32"/>
      <c r="OYN184" s="32"/>
      <c r="OYO184" s="13"/>
      <c r="OYP184" s="32"/>
      <c r="OYQ184" s="32"/>
      <c r="OYR184" s="32"/>
      <c r="OYS184" s="13"/>
      <c r="OYT184" s="32"/>
      <c r="OYU184" s="32"/>
      <c r="OYV184" s="32"/>
      <c r="OYW184" s="13"/>
      <c r="OYX184" s="32"/>
      <c r="OYY184" s="32"/>
      <c r="OYZ184" s="32"/>
      <c r="OZA184" s="13"/>
      <c r="OZB184" s="32"/>
      <c r="OZC184" s="32"/>
      <c r="OZD184" s="32"/>
      <c r="OZE184" s="13"/>
      <c r="OZF184" s="32"/>
      <c r="OZG184" s="32"/>
      <c r="OZH184" s="32"/>
      <c r="OZI184" s="13"/>
      <c r="OZJ184" s="32"/>
      <c r="OZK184" s="32"/>
      <c r="OZL184" s="32"/>
      <c r="OZM184" s="13"/>
      <c r="OZN184" s="32"/>
      <c r="OZO184" s="32"/>
      <c r="OZP184" s="32"/>
      <c r="OZQ184" s="13"/>
      <c r="OZR184" s="32"/>
      <c r="OZS184" s="32"/>
      <c r="OZT184" s="32"/>
      <c r="OZU184" s="13"/>
      <c r="OZV184" s="32"/>
      <c r="OZW184" s="32"/>
      <c r="OZX184" s="32"/>
      <c r="OZY184" s="13"/>
      <c r="OZZ184" s="32"/>
      <c r="PAA184" s="32"/>
      <c r="PAB184" s="32"/>
      <c r="PAC184" s="13"/>
      <c r="PAD184" s="32"/>
      <c r="PAE184" s="32"/>
      <c r="PAF184" s="32"/>
      <c r="PAG184" s="13"/>
      <c r="PAH184" s="32"/>
      <c r="PAI184" s="32"/>
      <c r="PAJ184" s="32"/>
      <c r="PAK184" s="13"/>
      <c r="PAL184" s="32"/>
      <c r="PAM184" s="32"/>
      <c r="PAN184" s="32"/>
      <c r="PAO184" s="13"/>
      <c r="PAP184" s="32"/>
      <c r="PAQ184" s="32"/>
      <c r="PAR184" s="32"/>
      <c r="PAS184" s="13"/>
      <c r="PAT184" s="32"/>
      <c r="PAU184" s="32"/>
      <c r="PAV184" s="32"/>
      <c r="PAW184" s="13"/>
      <c r="PAX184" s="32"/>
      <c r="PAY184" s="32"/>
      <c r="PAZ184" s="32"/>
      <c r="PBA184" s="13"/>
      <c r="PBB184" s="32"/>
      <c r="PBC184" s="32"/>
      <c r="PBD184" s="32"/>
      <c r="PBE184" s="13"/>
      <c r="PBF184" s="32"/>
      <c r="PBG184" s="32"/>
      <c r="PBH184" s="32"/>
      <c r="PBI184" s="13"/>
      <c r="PBJ184" s="32"/>
      <c r="PBK184" s="32"/>
      <c r="PBL184" s="32"/>
      <c r="PBM184" s="13"/>
      <c r="PBN184" s="32"/>
      <c r="PBO184" s="32"/>
      <c r="PBP184" s="32"/>
      <c r="PBQ184" s="13"/>
      <c r="PBR184" s="32"/>
      <c r="PBS184" s="32"/>
      <c r="PBT184" s="32"/>
      <c r="PBU184" s="13"/>
      <c r="PBV184" s="32"/>
      <c r="PBW184" s="32"/>
      <c r="PBX184" s="32"/>
      <c r="PBY184" s="13"/>
      <c r="PBZ184" s="32"/>
      <c r="PCA184" s="32"/>
      <c r="PCB184" s="32"/>
      <c r="PCC184" s="13"/>
      <c r="PCD184" s="32"/>
      <c r="PCE184" s="32"/>
      <c r="PCF184" s="32"/>
      <c r="PCG184" s="13"/>
      <c r="PCH184" s="32"/>
      <c r="PCI184" s="32"/>
      <c r="PCJ184" s="32"/>
      <c r="PCK184" s="13"/>
      <c r="PCL184" s="32"/>
      <c r="PCM184" s="32"/>
      <c r="PCN184" s="32"/>
      <c r="PCO184" s="13"/>
      <c r="PCP184" s="32"/>
      <c r="PCQ184" s="32"/>
      <c r="PCR184" s="32"/>
      <c r="PCS184" s="13"/>
      <c r="PCT184" s="32"/>
      <c r="PCU184" s="32"/>
      <c r="PCV184" s="32"/>
      <c r="PCW184" s="13"/>
      <c r="PCX184" s="32"/>
      <c r="PCY184" s="32"/>
      <c r="PCZ184" s="32"/>
      <c r="PDA184" s="13"/>
      <c r="PDB184" s="32"/>
      <c r="PDC184" s="32"/>
      <c r="PDD184" s="32"/>
      <c r="PDE184" s="13"/>
      <c r="PDF184" s="32"/>
      <c r="PDG184" s="32"/>
      <c r="PDH184" s="32"/>
      <c r="PDI184" s="13"/>
      <c r="PDJ184" s="32"/>
      <c r="PDK184" s="32"/>
      <c r="PDL184" s="32"/>
      <c r="PDM184" s="13"/>
      <c r="PDN184" s="32"/>
      <c r="PDO184" s="32"/>
      <c r="PDP184" s="32"/>
      <c r="PDQ184" s="13"/>
      <c r="PDR184" s="32"/>
      <c r="PDS184" s="32"/>
      <c r="PDT184" s="32"/>
      <c r="PDU184" s="13"/>
      <c r="PDV184" s="32"/>
      <c r="PDW184" s="32"/>
      <c r="PDX184" s="32"/>
      <c r="PDY184" s="13"/>
      <c r="PDZ184" s="32"/>
      <c r="PEA184" s="32"/>
      <c r="PEB184" s="32"/>
      <c r="PEC184" s="13"/>
      <c r="PED184" s="32"/>
      <c r="PEE184" s="32"/>
      <c r="PEF184" s="32"/>
      <c r="PEG184" s="13"/>
      <c r="PEH184" s="32"/>
      <c r="PEI184" s="32"/>
      <c r="PEJ184" s="32"/>
      <c r="PEK184" s="13"/>
      <c r="PEL184" s="32"/>
      <c r="PEM184" s="32"/>
      <c r="PEN184" s="32"/>
      <c r="PEO184" s="13"/>
      <c r="PEP184" s="32"/>
      <c r="PEQ184" s="32"/>
      <c r="PER184" s="32"/>
      <c r="PES184" s="13"/>
      <c r="PET184" s="32"/>
      <c r="PEU184" s="32"/>
      <c r="PEV184" s="32"/>
      <c r="PEW184" s="13"/>
      <c r="PEX184" s="32"/>
      <c r="PEY184" s="32"/>
      <c r="PEZ184" s="32"/>
      <c r="PFA184" s="13"/>
      <c r="PFB184" s="32"/>
      <c r="PFC184" s="32"/>
      <c r="PFD184" s="32"/>
      <c r="PFE184" s="13"/>
      <c r="PFF184" s="32"/>
      <c r="PFG184" s="32"/>
      <c r="PFH184" s="32"/>
      <c r="PFI184" s="13"/>
      <c r="PFJ184" s="32"/>
      <c r="PFK184" s="32"/>
      <c r="PFL184" s="32"/>
      <c r="PFM184" s="13"/>
      <c r="PFN184" s="32"/>
      <c r="PFO184" s="32"/>
      <c r="PFP184" s="32"/>
      <c r="PFQ184" s="13"/>
      <c r="PFR184" s="32"/>
      <c r="PFS184" s="32"/>
      <c r="PFT184" s="32"/>
      <c r="PFU184" s="13"/>
      <c r="PFV184" s="32"/>
      <c r="PFW184" s="32"/>
      <c r="PFX184" s="32"/>
      <c r="PFY184" s="13"/>
      <c r="PFZ184" s="32"/>
      <c r="PGA184" s="32"/>
      <c r="PGB184" s="32"/>
      <c r="PGC184" s="13"/>
      <c r="PGD184" s="32"/>
      <c r="PGE184" s="32"/>
      <c r="PGF184" s="32"/>
      <c r="PGG184" s="13"/>
      <c r="PGH184" s="32"/>
      <c r="PGI184" s="32"/>
      <c r="PGJ184" s="32"/>
      <c r="PGK184" s="13"/>
      <c r="PGL184" s="32"/>
      <c r="PGM184" s="32"/>
      <c r="PGN184" s="32"/>
      <c r="PGO184" s="13"/>
      <c r="PGP184" s="32"/>
      <c r="PGQ184" s="32"/>
      <c r="PGR184" s="32"/>
      <c r="PGS184" s="13"/>
      <c r="PGT184" s="32"/>
      <c r="PGU184" s="32"/>
      <c r="PGV184" s="32"/>
      <c r="PGW184" s="13"/>
      <c r="PGX184" s="32"/>
      <c r="PGY184" s="32"/>
      <c r="PGZ184" s="32"/>
      <c r="PHA184" s="13"/>
      <c r="PHB184" s="32"/>
      <c r="PHC184" s="32"/>
      <c r="PHD184" s="32"/>
      <c r="PHE184" s="13"/>
      <c r="PHF184" s="32"/>
      <c r="PHG184" s="32"/>
      <c r="PHH184" s="32"/>
      <c r="PHI184" s="13"/>
      <c r="PHJ184" s="32"/>
      <c r="PHK184" s="32"/>
      <c r="PHL184" s="32"/>
      <c r="PHM184" s="13"/>
      <c r="PHN184" s="32"/>
      <c r="PHO184" s="32"/>
      <c r="PHP184" s="32"/>
      <c r="PHQ184" s="13"/>
      <c r="PHR184" s="32"/>
      <c r="PHS184" s="32"/>
      <c r="PHT184" s="32"/>
      <c r="PHU184" s="13"/>
      <c r="PHV184" s="32"/>
      <c r="PHW184" s="32"/>
      <c r="PHX184" s="32"/>
      <c r="PHY184" s="13"/>
      <c r="PHZ184" s="32"/>
      <c r="PIA184" s="32"/>
      <c r="PIB184" s="32"/>
      <c r="PIC184" s="13"/>
      <c r="PID184" s="32"/>
      <c r="PIE184" s="32"/>
      <c r="PIF184" s="32"/>
      <c r="PIG184" s="13"/>
      <c r="PIH184" s="32"/>
      <c r="PII184" s="32"/>
      <c r="PIJ184" s="32"/>
      <c r="PIK184" s="13"/>
      <c r="PIL184" s="32"/>
      <c r="PIM184" s="32"/>
      <c r="PIN184" s="32"/>
      <c r="PIO184" s="13"/>
      <c r="PIP184" s="32"/>
      <c r="PIQ184" s="32"/>
      <c r="PIR184" s="32"/>
      <c r="PIS184" s="13"/>
      <c r="PIT184" s="32"/>
      <c r="PIU184" s="32"/>
      <c r="PIV184" s="32"/>
      <c r="PIW184" s="13"/>
      <c r="PIX184" s="32"/>
      <c r="PIY184" s="32"/>
      <c r="PIZ184" s="32"/>
      <c r="PJA184" s="13"/>
      <c r="PJB184" s="32"/>
      <c r="PJC184" s="32"/>
      <c r="PJD184" s="32"/>
      <c r="PJE184" s="13"/>
      <c r="PJF184" s="32"/>
      <c r="PJG184" s="32"/>
      <c r="PJH184" s="32"/>
      <c r="PJI184" s="13"/>
      <c r="PJJ184" s="32"/>
      <c r="PJK184" s="32"/>
      <c r="PJL184" s="32"/>
      <c r="PJM184" s="13"/>
      <c r="PJN184" s="32"/>
      <c r="PJO184" s="32"/>
      <c r="PJP184" s="32"/>
      <c r="PJQ184" s="13"/>
      <c r="PJR184" s="32"/>
      <c r="PJS184" s="32"/>
      <c r="PJT184" s="32"/>
      <c r="PJU184" s="13"/>
      <c r="PJV184" s="32"/>
      <c r="PJW184" s="32"/>
      <c r="PJX184" s="32"/>
      <c r="PJY184" s="13"/>
      <c r="PJZ184" s="32"/>
      <c r="PKA184" s="32"/>
      <c r="PKB184" s="32"/>
      <c r="PKC184" s="13"/>
      <c r="PKD184" s="32"/>
      <c r="PKE184" s="32"/>
      <c r="PKF184" s="32"/>
      <c r="PKG184" s="13"/>
      <c r="PKH184" s="32"/>
      <c r="PKI184" s="32"/>
      <c r="PKJ184" s="32"/>
      <c r="PKK184" s="13"/>
      <c r="PKL184" s="32"/>
      <c r="PKM184" s="32"/>
      <c r="PKN184" s="32"/>
      <c r="PKO184" s="13"/>
      <c r="PKP184" s="32"/>
      <c r="PKQ184" s="32"/>
      <c r="PKR184" s="32"/>
      <c r="PKS184" s="13"/>
      <c r="PKT184" s="32"/>
      <c r="PKU184" s="32"/>
      <c r="PKV184" s="32"/>
      <c r="PKW184" s="13"/>
      <c r="PKX184" s="32"/>
      <c r="PKY184" s="32"/>
      <c r="PKZ184" s="32"/>
      <c r="PLA184" s="13"/>
      <c r="PLB184" s="32"/>
      <c r="PLC184" s="32"/>
      <c r="PLD184" s="32"/>
      <c r="PLE184" s="13"/>
      <c r="PLF184" s="32"/>
      <c r="PLG184" s="32"/>
      <c r="PLH184" s="32"/>
      <c r="PLI184" s="13"/>
      <c r="PLJ184" s="32"/>
      <c r="PLK184" s="32"/>
      <c r="PLL184" s="32"/>
      <c r="PLM184" s="13"/>
      <c r="PLN184" s="32"/>
      <c r="PLO184" s="32"/>
      <c r="PLP184" s="32"/>
      <c r="PLQ184" s="13"/>
      <c r="PLR184" s="32"/>
      <c r="PLS184" s="32"/>
      <c r="PLT184" s="32"/>
      <c r="PLU184" s="13"/>
      <c r="PLV184" s="32"/>
      <c r="PLW184" s="32"/>
      <c r="PLX184" s="32"/>
      <c r="PLY184" s="13"/>
      <c r="PLZ184" s="32"/>
      <c r="PMA184" s="32"/>
      <c r="PMB184" s="32"/>
      <c r="PMC184" s="13"/>
      <c r="PMD184" s="32"/>
      <c r="PME184" s="32"/>
      <c r="PMF184" s="32"/>
      <c r="PMG184" s="13"/>
      <c r="PMH184" s="32"/>
      <c r="PMI184" s="32"/>
      <c r="PMJ184" s="32"/>
      <c r="PMK184" s="13"/>
      <c r="PML184" s="32"/>
      <c r="PMM184" s="32"/>
      <c r="PMN184" s="32"/>
      <c r="PMO184" s="13"/>
      <c r="PMP184" s="32"/>
      <c r="PMQ184" s="32"/>
      <c r="PMR184" s="32"/>
      <c r="PMS184" s="13"/>
      <c r="PMT184" s="32"/>
      <c r="PMU184" s="32"/>
      <c r="PMV184" s="32"/>
      <c r="PMW184" s="13"/>
      <c r="PMX184" s="32"/>
      <c r="PMY184" s="32"/>
      <c r="PMZ184" s="32"/>
      <c r="PNA184" s="13"/>
      <c r="PNB184" s="32"/>
      <c r="PNC184" s="32"/>
      <c r="PND184" s="32"/>
      <c r="PNE184" s="13"/>
      <c r="PNF184" s="32"/>
      <c r="PNG184" s="32"/>
      <c r="PNH184" s="32"/>
      <c r="PNI184" s="13"/>
      <c r="PNJ184" s="32"/>
      <c r="PNK184" s="32"/>
      <c r="PNL184" s="32"/>
      <c r="PNM184" s="13"/>
      <c r="PNN184" s="32"/>
      <c r="PNO184" s="32"/>
      <c r="PNP184" s="32"/>
      <c r="PNQ184" s="13"/>
      <c r="PNR184" s="32"/>
      <c r="PNS184" s="32"/>
      <c r="PNT184" s="32"/>
      <c r="PNU184" s="13"/>
      <c r="PNV184" s="32"/>
      <c r="PNW184" s="32"/>
      <c r="PNX184" s="32"/>
      <c r="PNY184" s="13"/>
      <c r="PNZ184" s="32"/>
      <c r="POA184" s="32"/>
      <c r="POB184" s="32"/>
      <c r="POC184" s="13"/>
      <c r="POD184" s="32"/>
      <c r="POE184" s="32"/>
      <c r="POF184" s="32"/>
      <c r="POG184" s="13"/>
      <c r="POH184" s="32"/>
      <c r="POI184" s="32"/>
      <c r="POJ184" s="32"/>
      <c r="POK184" s="13"/>
      <c r="POL184" s="32"/>
      <c r="POM184" s="32"/>
      <c r="PON184" s="32"/>
      <c r="POO184" s="13"/>
      <c r="POP184" s="32"/>
      <c r="POQ184" s="32"/>
      <c r="POR184" s="32"/>
      <c r="POS184" s="13"/>
      <c r="POT184" s="32"/>
      <c r="POU184" s="32"/>
      <c r="POV184" s="32"/>
      <c r="POW184" s="13"/>
      <c r="POX184" s="32"/>
      <c r="POY184" s="32"/>
      <c r="POZ184" s="32"/>
      <c r="PPA184" s="13"/>
      <c r="PPB184" s="32"/>
      <c r="PPC184" s="32"/>
      <c r="PPD184" s="32"/>
      <c r="PPE184" s="13"/>
      <c r="PPF184" s="32"/>
      <c r="PPG184" s="32"/>
      <c r="PPH184" s="32"/>
      <c r="PPI184" s="13"/>
      <c r="PPJ184" s="32"/>
      <c r="PPK184" s="32"/>
      <c r="PPL184" s="32"/>
      <c r="PPM184" s="13"/>
      <c r="PPN184" s="32"/>
      <c r="PPO184" s="32"/>
      <c r="PPP184" s="32"/>
      <c r="PPQ184" s="13"/>
      <c r="PPR184" s="32"/>
      <c r="PPS184" s="32"/>
      <c r="PPT184" s="32"/>
      <c r="PPU184" s="13"/>
      <c r="PPV184" s="32"/>
      <c r="PPW184" s="32"/>
      <c r="PPX184" s="32"/>
      <c r="PPY184" s="13"/>
      <c r="PPZ184" s="32"/>
      <c r="PQA184" s="32"/>
      <c r="PQB184" s="32"/>
      <c r="PQC184" s="13"/>
      <c r="PQD184" s="32"/>
      <c r="PQE184" s="32"/>
      <c r="PQF184" s="32"/>
      <c r="PQG184" s="13"/>
      <c r="PQH184" s="32"/>
      <c r="PQI184" s="32"/>
      <c r="PQJ184" s="32"/>
      <c r="PQK184" s="13"/>
      <c r="PQL184" s="32"/>
      <c r="PQM184" s="32"/>
      <c r="PQN184" s="32"/>
      <c r="PQO184" s="13"/>
      <c r="PQP184" s="32"/>
      <c r="PQQ184" s="32"/>
      <c r="PQR184" s="32"/>
      <c r="PQS184" s="13"/>
      <c r="PQT184" s="32"/>
      <c r="PQU184" s="32"/>
      <c r="PQV184" s="32"/>
      <c r="PQW184" s="13"/>
      <c r="PQX184" s="32"/>
      <c r="PQY184" s="32"/>
      <c r="PQZ184" s="32"/>
      <c r="PRA184" s="13"/>
      <c r="PRB184" s="32"/>
      <c r="PRC184" s="32"/>
      <c r="PRD184" s="32"/>
      <c r="PRE184" s="13"/>
      <c r="PRF184" s="32"/>
      <c r="PRG184" s="32"/>
      <c r="PRH184" s="32"/>
      <c r="PRI184" s="13"/>
      <c r="PRJ184" s="32"/>
      <c r="PRK184" s="32"/>
      <c r="PRL184" s="32"/>
      <c r="PRM184" s="13"/>
      <c r="PRN184" s="32"/>
      <c r="PRO184" s="32"/>
      <c r="PRP184" s="32"/>
      <c r="PRQ184" s="13"/>
      <c r="PRR184" s="32"/>
      <c r="PRS184" s="32"/>
      <c r="PRT184" s="32"/>
      <c r="PRU184" s="13"/>
      <c r="PRV184" s="32"/>
      <c r="PRW184" s="32"/>
      <c r="PRX184" s="32"/>
      <c r="PRY184" s="13"/>
      <c r="PRZ184" s="32"/>
      <c r="PSA184" s="32"/>
      <c r="PSB184" s="32"/>
      <c r="PSC184" s="13"/>
      <c r="PSD184" s="32"/>
      <c r="PSE184" s="32"/>
      <c r="PSF184" s="32"/>
      <c r="PSG184" s="13"/>
      <c r="PSH184" s="32"/>
      <c r="PSI184" s="32"/>
      <c r="PSJ184" s="32"/>
      <c r="PSK184" s="13"/>
      <c r="PSL184" s="32"/>
      <c r="PSM184" s="32"/>
      <c r="PSN184" s="32"/>
      <c r="PSO184" s="13"/>
      <c r="PSP184" s="32"/>
      <c r="PSQ184" s="32"/>
      <c r="PSR184" s="32"/>
      <c r="PSS184" s="13"/>
      <c r="PST184" s="32"/>
      <c r="PSU184" s="32"/>
      <c r="PSV184" s="32"/>
      <c r="PSW184" s="13"/>
      <c r="PSX184" s="32"/>
      <c r="PSY184" s="32"/>
      <c r="PSZ184" s="32"/>
      <c r="PTA184" s="13"/>
      <c r="PTB184" s="32"/>
      <c r="PTC184" s="32"/>
      <c r="PTD184" s="32"/>
      <c r="PTE184" s="13"/>
      <c r="PTF184" s="32"/>
      <c r="PTG184" s="32"/>
      <c r="PTH184" s="32"/>
      <c r="PTI184" s="13"/>
      <c r="PTJ184" s="32"/>
      <c r="PTK184" s="32"/>
      <c r="PTL184" s="32"/>
      <c r="PTM184" s="13"/>
      <c r="PTN184" s="32"/>
      <c r="PTO184" s="32"/>
      <c r="PTP184" s="32"/>
      <c r="PTQ184" s="13"/>
      <c r="PTR184" s="32"/>
      <c r="PTS184" s="32"/>
      <c r="PTT184" s="32"/>
      <c r="PTU184" s="13"/>
      <c r="PTV184" s="32"/>
      <c r="PTW184" s="32"/>
      <c r="PTX184" s="32"/>
      <c r="PTY184" s="13"/>
      <c r="PTZ184" s="32"/>
      <c r="PUA184" s="32"/>
      <c r="PUB184" s="32"/>
      <c r="PUC184" s="13"/>
      <c r="PUD184" s="32"/>
      <c r="PUE184" s="32"/>
      <c r="PUF184" s="32"/>
      <c r="PUG184" s="13"/>
      <c r="PUH184" s="32"/>
      <c r="PUI184" s="32"/>
      <c r="PUJ184" s="32"/>
      <c r="PUK184" s="13"/>
      <c r="PUL184" s="32"/>
      <c r="PUM184" s="32"/>
      <c r="PUN184" s="32"/>
      <c r="PUO184" s="13"/>
      <c r="PUP184" s="32"/>
      <c r="PUQ184" s="32"/>
      <c r="PUR184" s="32"/>
      <c r="PUS184" s="13"/>
      <c r="PUT184" s="32"/>
      <c r="PUU184" s="32"/>
      <c r="PUV184" s="32"/>
      <c r="PUW184" s="13"/>
      <c r="PUX184" s="32"/>
      <c r="PUY184" s="32"/>
      <c r="PUZ184" s="32"/>
      <c r="PVA184" s="13"/>
      <c r="PVB184" s="32"/>
      <c r="PVC184" s="32"/>
      <c r="PVD184" s="32"/>
      <c r="PVE184" s="13"/>
      <c r="PVF184" s="32"/>
      <c r="PVG184" s="32"/>
      <c r="PVH184" s="32"/>
      <c r="PVI184" s="13"/>
      <c r="PVJ184" s="32"/>
      <c r="PVK184" s="32"/>
      <c r="PVL184" s="32"/>
      <c r="PVM184" s="13"/>
      <c r="PVN184" s="32"/>
      <c r="PVO184" s="32"/>
      <c r="PVP184" s="32"/>
      <c r="PVQ184" s="13"/>
      <c r="PVR184" s="32"/>
      <c r="PVS184" s="32"/>
      <c r="PVT184" s="32"/>
      <c r="PVU184" s="13"/>
      <c r="PVV184" s="32"/>
      <c r="PVW184" s="32"/>
      <c r="PVX184" s="32"/>
      <c r="PVY184" s="13"/>
      <c r="PVZ184" s="32"/>
      <c r="PWA184" s="32"/>
      <c r="PWB184" s="32"/>
      <c r="PWC184" s="13"/>
      <c r="PWD184" s="32"/>
      <c r="PWE184" s="32"/>
      <c r="PWF184" s="32"/>
      <c r="PWG184" s="13"/>
      <c r="PWH184" s="32"/>
      <c r="PWI184" s="32"/>
      <c r="PWJ184" s="32"/>
      <c r="PWK184" s="13"/>
      <c r="PWL184" s="32"/>
      <c r="PWM184" s="32"/>
      <c r="PWN184" s="32"/>
      <c r="PWO184" s="13"/>
      <c r="PWP184" s="32"/>
      <c r="PWQ184" s="32"/>
      <c r="PWR184" s="32"/>
      <c r="PWS184" s="13"/>
      <c r="PWT184" s="32"/>
      <c r="PWU184" s="32"/>
      <c r="PWV184" s="32"/>
      <c r="PWW184" s="13"/>
      <c r="PWX184" s="32"/>
      <c r="PWY184" s="32"/>
      <c r="PWZ184" s="32"/>
      <c r="PXA184" s="13"/>
      <c r="PXB184" s="32"/>
      <c r="PXC184" s="32"/>
      <c r="PXD184" s="32"/>
      <c r="PXE184" s="13"/>
      <c r="PXF184" s="32"/>
      <c r="PXG184" s="32"/>
      <c r="PXH184" s="32"/>
      <c r="PXI184" s="13"/>
      <c r="PXJ184" s="32"/>
      <c r="PXK184" s="32"/>
      <c r="PXL184" s="32"/>
      <c r="PXM184" s="13"/>
      <c r="PXN184" s="32"/>
      <c r="PXO184" s="32"/>
      <c r="PXP184" s="32"/>
      <c r="PXQ184" s="13"/>
      <c r="PXR184" s="32"/>
      <c r="PXS184" s="32"/>
      <c r="PXT184" s="32"/>
      <c r="PXU184" s="13"/>
      <c r="PXV184" s="32"/>
      <c r="PXW184" s="32"/>
      <c r="PXX184" s="32"/>
      <c r="PXY184" s="13"/>
      <c r="PXZ184" s="32"/>
      <c r="PYA184" s="32"/>
      <c r="PYB184" s="32"/>
      <c r="PYC184" s="13"/>
      <c r="PYD184" s="32"/>
      <c r="PYE184" s="32"/>
      <c r="PYF184" s="32"/>
      <c r="PYG184" s="13"/>
      <c r="PYH184" s="32"/>
      <c r="PYI184" s="32"/>
      <c r="PYJ184" s="32"/>
      <c r="PYK184" s="13"/>
      <c r="PYL184" s="32"/>
      <c r="PYM184" s="32"/>
      <c r="PYN184" s="32"/>
      <c r="PYO184" s="13"/>
      <c r="PYP184" s="32"/>
      <c r="PYQ184" s="32"/>
      <c r="PYR184" s="32"/>
      <c r="PYS184" s="13"/>
      <c r="PYT184" s="32"/>
      <c r="PYU184" s="32"/>
      <c r="PYV184" s="32"/>
      <c r="PYW184" s="13"/>
      <c r="PYX184" s="32"/>
      <c r="PYY184" s="32"/>
      <c r="PYZ184" s="32"/>
      <c r="PZA184" s="13"/>
      <c r="PZB184" s="32"/>
      <c r="PZC184" s="32"/>
      <c r="PZD184" s="32"/>
      <c r="PZE184" s="13"/>
      <c r="PZF184" s="32"/>
      <c r="PZG184" s="32"/>
      <c r="PZH184" s="32"/>
      <c r="PZI184" s="13"/>
      <c r="PZJ184" s="32"/>
      <c r="PZK184" s="32"/>
      <c r="PZL184" s="32"/>
      <c r="PZM184" s="13"/>
      <c r="PZN184" s="32"/>
      <c r="PZO184" s="32"/>
      <c r="PZP184" s="32"/>
      <c r="PZQ184" s="13"/>
      <c r="PZR184" s="32"/>
      <c r="PZS184" s="32"/>
      <c r="PZT184" s="32"/>
      <c r="PZU184" s="13"/>
      <c r="PZV184" s="32"/>
      <c r="PZW184" s="32"/>
      <c r="PZX184" s="32"/>
      <c r="PZY184" s="13"/>
      <c r="PZZ184" s="32"/>
      <c r="QAA184" s="32"/>
      <c r="QAB184" s="32"/>
      <c r="QAC184" s="13"/>
      <c r="QAD184" s="32"/>
      <c r="QAE184" s="32"/>
      <c r="QAF184" s="32"/>
      <c r="QAG184" s="13"/>
      <c r="QAH184" s="32"/>
      <c r="QAI184" s="32"/>
      <c r="QAJ184" s="32"/>
      <c r="QAK184" s="13"/>
      <c r="QAL184" s="32"/>
      <c r="QAM184" s="32"/>
      <c r="QAN184" s="32"/>
      <c r="QAO184" s="13"/>
      <c r="QAP184" s="32"/>
      <c r="QAQ184" s="32"/>
      <c r="QAR184" s="32"/>
      <c r="QAS184" s="13"/>
      <c r="QAT184" s="32"/>
      <c r="QAU184" s="32"/>
      <c r="QAV184" s="32"/>
      <c r="QAW184" s="13"/>
      <c r="QAX184" s="32"/>
      <c r="QAY184" s="32"/>
      <c r="QAZ184" s="32"/>
      <c r="QBA184" s="13"/>
      <c r="QBB184" s="32"/>
      <c r="QBC184" s="32"/>
      <c r="QBD184" s="32"/>
      <c r="QBE184" s="13"/>
      <c r="QBF184" s="32"/>
      <c r="QBG184" s="32"/>
      <c r="QBH184" s="32"/>
      <c r="QBI184" s="13"/>
      <c r="QBJ184" s="32"/>
      <c r="QBK184" s="32"/>
      <c r="QBL184" s="32"/>
      <c r="QBM184" s="13"/>
      <c r="QBN184" s="32"/>
      <c r="QBO184" s="32"/>
      <c r="QBP184" s="32"/>
      <c r="QBQ184" s="13"/>
      <c r="QBR184" s="32"/>
      <c r="QBS184" s="32"/>
      <c r="QBT184" s="32"/>
      <c r="QBU184" s="13"/>
      <c r="QBV184" s="32"/>
      <c r="QBW184" s="32"/>
      <c r="QBX184" s="32"/>
      <c r="QBY184" s="13"/>
      <c r="QBZ184" s="32"/>
      <c r="QCA184" s="32"/>
      <c r="QCB184" s="32"/>
      <c r="QCC184" s="13"/>
      <c r="QCD184" s="32"/>
      <c r="QCE184" s="32"/>
      <c r="QCF184" s="32"/>
      <c r="QCG184" s="13"/>
      <c r="QCH184" s="32"/>
      <c r="QCI184" s="32"/>
      <c r="QCJ184" s="32"/>
      <c r="QCK184" s="13"/>
      <c r="QCL184" s="32"/>
      <c r="QCM184" s="32"/>
      <c r="QCN184" s="32"/>
      <c r="QCO184" s="13"/>
      <c r="QCP184" s="32"/>
      <c r="QCQ184" s="32"/>
      <c r="QCR184" s="32"/>
      <c r="QCS184" s="13"/>
      <c r="QCT184" s="32"/>
      <c r="QCU184" s="32"/>
      <c r="QCV184" s="32"/>
      <c r="QCW184" s="13"/>
      <c r="QCX184" s="32"/>
      <c r="QCY184" s="32"/>
      <c r="QCZ184" s="32"/>
      <c r="QDA184" s="13"/>
      <c r="QDB184" s="32"/>
      <c r="QDC184" s="32"/>
      <c r="QDD184" s="32"/>
      <c r="QDE184" s="13"/>
      <c r="QDF184" s="32"/>
      <c r="QDG184" s="32"/>
      <c r="QDH184" s="32"/>
      <c r="QDI184" s="13"/>
      <c r="QDJ184" s="32"/>
      <c r="QDK184" s="32"/>
      <c r="QDL184" s="32"/>
      <c r="QDM184" s="13"/>
      <c r="QDN184" s="32"/>
      <c r="QDO184" s="32"/>
      <c r="QDP184" s="32"/>
      <c r="QDQ184" s="13"/>
      <c r="QDR184" s="32"/>
      <c r="QDS184" s="32"/>
      <c r="QDT184" s="32"/>
      <c r="QDU184" s="13"/>
      <c r="QDV184" s="32"/>
      <c r="QDW184" s="32"/>
      <c r="QDX184" s="32"/>
      <c r="QDY184" s="13"/>
      <c r="QDZ184" s="32"/>
      <c r="QEA184" s="32"/>
      <c r="QEB184" s="32"/>
      <c r="QEC184" s="13"/>
      <c r="QED184" s="32"/>
      <c r="QEE184" s="32"/>
      <c r="QEF184" s="32"/>
      <c r="QEG184" s="13"/>
      <c r="QEH184" s="32"/>
      <c r="QEI184" s="32"/>
      <c r="QEJ184" s="32"/>
      <c r="QEK184" s="13"/>
      <c r="QEL184" s="32"/>
      <c r="QEM184" s="32"/>
      <c r="QEN184" s="32"/>
      <c r="QEO184" s="13"/>
      <c r="QEP184" s="32"/>
      <c r="QEQ184" s="32"/>
      <c r="QER184" s="32"/>
      <c r="QES184" s="13"/>
      <c r="QET184" s="32"/>
      <c r="QEU184" s="32"/>
      <c r="QEV184" s="32"/>
      <c r="QEW184" s="13"/>
      <c r="QEX184" s="32"/>
      <c r="QEY184" s="32"/>
      <c r="QEZ184" s="32"/>
      <c r="QFA184" s="13"/>
      <c r="QFB184" s="32"/>
      <c r="QFC184" s="32"/>
      <c r="QFD184" s="32"/>
      <c r="QFE184" s="13"/>
      <c r="QFF184" s="32"/>
      <c r="QFG184" s="32"/>
      <c r="QFH184" s="32"/>
      <c r="QFI184" s="13"/>
      <c r="QFJ184" s="32"/>
      <c r="QFK184" s="32"/>
      <c r="QFL184" s="32"/>
      <c r="QFM184" s="13"/>
      <c r="QFN184" s="32"/>
      <c r="QFO184" s="32"/>
      <c r="QFP184" s="32"/>
      <c r="QFQ184" s="13"/>
      <c r="QFR184" s="32"/>
      <c r="QFS184" s="32"/>
      <c r="QFT184" s="32"/>
      <c r="QFU184" s="13"/>
      <c r="QFV184" s="32"/>
      <c r="QFW184" s="32"/>
      <c r="QFX184" s="32"/>
      <c r="QFY184" s="13"/>
      <c r="QFZ184" s="32"/>
      <c r="QGA184" s="32"/>
      <c r="QGB184" s="32"/>
      <c r="QGC184" s="13"/>
      <c r="QGD184" s="32"/>
      <c r="QGE184" s="32"/>
      <c r="QGF184" s="32"/>
      <c r="QGG184" s="13"/>
      <c r="QGH184" s="32"/>
      <c r="QGI184" s="32"/>
      <c r="QGJ184" s="32"/>
      <c r="QGK184" s="13"/>
      <c r="QGL184" s="32"/>
      <c r="QGM184" s="32"/>
      <c r="QGN184" s="32"/>
      <c r="QGO184" s="13"/>
      <c r="QGP184" s="32"/>
      <c r="QGQ184" s="32"/>
      <c r="QGR184" s="32"/>
      <c r="QGS184" s="13"/>
      <c r="QGT184" s="32"/>
      <c r="QGU184" s="32"/>
      <c r="QGV184" s="32"/>
      <c r="QGW184" s="13"/>
      <c r="QGX184" s="32"/>
      <c r="QGY184" s="32"/>
      <c r="QGZ184" s="32"/>
      <c r="QHA184" s="13"/>
      <c r="QHB184" s="32"/>
      <c r="QHC184" s="32"/>
      <c r="QHD184" s="32"/>
      <c r="QHE184" s="13"/>
      <c r="QHF184" s="32"/>
      <c r="QHG184" s="32"/>
      <c r="QHH184" s="32"/>
      <c r="QHI184" s="13"/>
      <c r="QHJ184" s="32"/>
      <c r="QHK184" s="32"/>
      <c r="QHL184" s="32"/>
      <c r="QHM184" s="13"/>
      <c r="QHN184" s="32"/>
      <c r="QHO184" s="32"/>
      <c r="QHP184" s="32"/>
      <c r="QHQ184" s="13"/>
      <c r="QHR184" s="32"/>
      <c r="QHS184" s="32"/>
      <c r="QHT184" s="32"/>
      <c r="QHU184" s="13"/>
      <c r="QHV184" s="32"/>
      <c r="QHW184" s="32"/>
      <c r="QHX184" s="32"/>
      <c r="QHY184" s="13"/>
      <c r="QHZ184" s="32"/>
      <c r="QIA184" s="32"/>
      <c r="QIB184" s="32"/>
      <c r="QIC184" s="13"/>
      <c r="QID184" s="32"/>
      <c r="QIE184" s="32"/>
      <c r="QIF184" s="32"/>
      <c r="QIG184" s="13"/>
      <c r="QIH184" s="32"/>
      <c r="QII184" s="32"/>
      <c r="QIJ184" s="32"/>
      <c r="QIK184" s="13"/>
      <c r="QIL184" s="32"/>
      <c r="QIM184" s="32"/>
      <c r="QIN184" s="32"/>
      <c r="QIO184" s="13"/>
      <c r="QIP184" s="32"/>
      <c r="QIQ184" s="32"/>
      <c r="QIR184" s="32"/>
      <c r="QIS184" s="13"/>
      <c r="QIT184" s="32"/>
      <c r="QIU184" s="32"/>
      <c r="QIV184" s="32"/>
      <c r="QIW184" s="13"/>
      <c r="QIX184" s="32"/>
      <c r="QIY184" s="32"/>
      <c r="QIZ184" s="32"/>
      <c r="QJA184" s="13"/>
      <c r="QJB184" s="32"/>
      <c r="QJC184" s="32"/>
      <c r="QJD184" s="32"/>
      <c r="QJE184" s="13"/>
      <c r="QJF184" s="32"/>
      <c r="QJG184" s="32"/>
      <c r="QJH184" s="32"/>
      <c r="QJI184" s="13"/>
      <c r="QJJ184" s="32"/>
      <c r="QJK184" s="32"/>
      <c r="QJL184" s="32"/>
      <c r="QJM184" s="13"/>
      <c r="QJN184" s="32"/>
      <c r="QJO184" s="32"/>
      <c r="QJP184" s="32"/>
      <c r="QJQ184" s="13"/>
      <c r="QJR184" s="32"/>
      <c r="QJS184" s="32"/>
      <c r="QJT184" s="32"/>
      <c r="QJU184" s="13"/>
      <c r="QJV184" s="32"/>
      <c r="QJW184" s="32"/>
      <c r="QJX184" s="32"/>
      <c r="QJY184" s="13"/>
      <c r="QJZ184" s="32"/>
      <c r="QKA184" s="32"/>
      <c r="QKB184" s="32"/>
      <c r="QKC184" s="13"/>
      <c r="QKD184" s="32"/>
      <c r="QKE184" s="32"/>
      <c r="QKF184" s="32"/>
      <c r="QKG184" s="13"/>
      <c r="QKH184" s="32"/>
      <c r="QKI184" s="32"/>
      <c r="QKJ184" s="32"/>
      <c r="QKK184" s="13"/>
      <c r="QKL184" s="32"/>
      <c r="QKM184" s="32"/>
      <c r="QKN184" s="32"/>
      <c r="QKO184" s="13"/>
      <c r="QKP184" s="32"/>
      <c r="QKQ184" s="32"/>
      <c r="QKR184" s="32"/>
      <c r="QKS184" s="13"/>
      <c r="QKT184" s="32"/>
      <c r="QKU184" s="32"/>
      <c r="QKV184" s="32"/>
      <c r="QKW184" s="13"/>
      <c r="QKX184" s="32"/>
      <c r="QKY184" s="32"/>
      <c r="QKZ184" s="32"/>
      <c r="QLA184" s="13"/>
      <c r="QLB184" s="32"/>
      <c r="QLC184" s="32"/>
      <c r="QLD184" s="32"/>
      <c r="QLE184" s="13"/>
      <c r="QLF184" s="32"/>
      <c r="QLG184" s="32"/>
      <c r="QLH184" s="32"/>
      <c r="QLI184" s="13"/>
      <c r="QLJ184" s="32"/>
      <c r="QLK184" s="32"/>
      <c r="QLL184" s="32"/>
      <c r="QLM184" s="13"/>
      <c r="QLN184" s="32"/>
      <c r="QLO184" s="32"/>
      <c r="QLP184" s="32"/>
      <c r="QLQ184" s="13"/>
      <c r="QLR184" s="32"/>
      <c r="QLS184" s="32"/>
      <c r="QLT184" s="32"/>
      <c r="QLU184" s="13"/>
      <c r="QLV184" s="32"/>
      <c r="QLW184" s="32"/>
      <c r="QLX184" s="32"/>
      <c r="QLY184" s="13"/>
      <c r="QLZ184" s="32"/>
      <c r="QMA184" s="32"/>
      <c r="QMB184" s="32"/>
      <c r="QMC184" s="13"/>
      <c r="QMD184" s="32"/>
      <c r="QME184" s="32"/>
      <c r="QMF184" s="32"/>
      <c r="QMG184" s="13"/>
      <c r="QMH184" s="32"/>
      <c r="QMI184" s="32"/>
      <c r="QMJ184" s="32"/>
      <c r="QMK184" s="13"/>
      <c r="QML184" s="32"/>
      <c r="QMM184" s="32"/>
      <c r="QMN184" s="32"/>
      <c r="QMO184" s="13"/>
      <c r="QMP184" s="32"/>
      <c r="QMQ184" s="32"/>
      <c r="QMR184" s="32"/>
      <c r="QMS184" s="13"/>
      <c r="QMT184" s="32"/>
      <c r="QMU184" s="32"/>
      <c r="QMV184" s="32"/>
      <c r="QMW184" s="13"/>
      <c r="QMX184" s="32"/>
      <c r="QMY184" s="32"/>
      <c r="QMZ184" s="32"/>
      <c r="QNA184" s="13"/>
      <c r="QNB184" s="32"/>
      <c r="QNC184" s="32"/>
      <c r="QND184" s="32"/>
      <c r="QNE184" s="13"/>
      <c r="QNF184" s="32"/>
      <c r="QNG184" s="32"/>
      <c r="QNH184" s="32"/>
      <c r="QNI184" s="13"/>
      <c r="QNJ184" s="32"/>
      <c r="QNK184" s="32"/>
      <c r="QNL184" s="32"/>
      <c r="QNM184" s="13"/>
      <c r="QNN184" s="32"/>
      <c r="QNO184" s="32"/>
      <c r="QNP184" s="32"/>
      <c r="QNQ184" s="13"/>
      <c r="QNR184" s="32"/>
      <c r="QNS184" s="32"/>
      <c r="QNT184" s="32"/>
      <c r="QNU184" s="13"/>
      <c r="QNV184" s="32"/>
      <c r="QNW184" s="32"/>
      <c r="QNX184" s="32"/>
      <c r="QNY184" s="13"/>
      <c r="QNZ184" s="32"/>
      <c r="QOA184" s="32"/>
      <c r="QOB184" s="32"/>
      <c r="QOC184" s="13"/>
      <c r="QOD184" s="32"/>
      <c r="QOE184" s="32"/>
      <c r="QOF184" s="32"/>
      <c r="QOG184" s="13"/>
      <c r="QOH184" s="32"/>
      <c r="QOI184" s="32"/>
      <c r="QOJ184" s="32"/>
      <c r="QOK184" s="13"/>
      <c r="QOL184" s="32"/>
      <c r="QOM184" s="32"/>
      <c r="QON184" s="32"/>
      <c r="QOO184" s="13"/>
      <c r="QOP184" s="32"/>
      <c r="QOQ184" s="32"/>
      <c r="QOR184" s="32"/>
      <c r="QOS184" s="13"/>
      <c r="QOT184" s="32"/>
      <c r="QOU184" s="32"/>
      <c r="QOV184" s="32"/>
      <c r="QOW184" s="13"/>
      <c r="QOX184" s="32"/>
      <c r="QOY184" s="32"/>
      <c r="QOZ184" s="32"/>
      <c r="QPA184" s="13"/>
      <c r="QPB184" s="32"/>
      <c r="QPC184" s="32"/>
      <c r="QPD184" s="32"/>
      <c r="QPE184" s="13"/>
      <c r="QPF184" s="32"/>
      <c r="QPG184" s="32"/>
      <c r="QPH184" s="32"/>
      <c r="QPI184" s="13"/>
      <c r="QPJ184" s="32"/>
      <c r="QPK184" s="32"/>
      <c r="QPL184" s="32"/>
      <c r="QPM184" s="13"/>
      <c r="QPN184" s="32"/>
      <c r="QPO184" s="32"/>
      <c r="QPP184" s="32"/>
      <c r="QPQ184" s="13"/>
      <c r="QPR184" s="32"/>
      <c r="QPS184" s="32"/>
      <c r="QPT184" s="32"/>
      <c r="QPU184" s="13"/>
      <c r="QPV184" s="32"/>
      <c r="QPW184" s="32"/>
      <c r="QPX184" s="32"/>
      <c r="QPY184" s="13"/>
      <c r="QPZ184" s="32"/>
      <c r="QQA184" s="32"/>
      <c r="QQB184" s="32"/>
      <c r="QQC184" s="13"/>
      <c r="QQD184" s="32"/>
      <c r="QQE184" s="32"/>
      <c r="QQF184" s="32"/>
      <c r="QQG184" s="13"/>
      <c r="QQH184" s="32"/>
      <c r="QQI184" s="32"/>
      <c r="QQJ184" s="32"/>
      <c r="QQK184" s="13"/>
      <c r="QQL184" s="32"/>
      <c r="QQM184" s="32"/>
      <c r="QQN184" s="32"/>
      <c r="QQO184" s="13"/>
      <c r="QQP184" s="32"/>
      <c r="QQQ184" s="32"/>
      <c r="QQR184" s="32"/>
      <c r="QQS184" s="13"/>
      <c r="QQT184" s="32"/>
      <c r="QQU184" s="32"/>
      <c r="QQV184" s="32"/>
      <c r="QQW184" s="13"/>
      <c r="QQX184" s="32"/>
      <c r="QQY184" s="32"/>
      <c r="QQZ184" s="32"/>
      <c r="QRA184" s="13"/>
      <c r="QRB184" s="32"/>
      <c r="QRC184" s="32"/>
      <c r="QRD184" s="32"/>
      <c r="QRE184" s="13"/>
      <c r="QRF184" s="32"/>
      <c r="QRG184" s="32"/>
      <c r="QRH184" s="32"/>
      <c r="QRI184" s="13"/>
      <c r="QRJ184" s="32"/>
      <c r="QRK184" s="32"/>
      <c r="QRL184" s="32"/>
      <c r="QRM184" s="13"/>
      <c r="QRN184" s="32"/>
      <c r="QRO184" s="32"/>
      <c r="QRP184" s="32"/>
      <c r="QRQ184" s="13"/>
      <c r="QRR184" s="32"/>
      <c r="QRS184" s="32"/>
      <c r="QRT184" s="32"/>
      <c r="QRU184" s="13"/>
      <c r="QRV184" s="32"/>
      <c r="QRW184" s="32"/>
      <c r="QRX184" s="32"/>
      <c r="QRY184" s="13"/>
      <c r="QRZ184" s="32"/>
      <c r="QSA184" s="32"/>
      <c r="QSB184" s="32"/>
      <c r="QSC184" s="13"/>
      <c r="QSD184" s="32"/>
      <c r="QSE184" s="32"/>
      <c r="QSF184" s="32"/>
      <c r="QSG184" s="13"/>
      <c r="QSH184" s="32"/>
      <c r="QSI184" s="32"/>
      <c r="QSJ184" s="32"/>
      <c r="QSK184" s="13"/>
      <c r="QSL184" s="32"/>
      <c r="QSM184" s="32"/>
      <c r="QSN184" s="32"/>
      <c r="QSO184" s="13"/>
      <c r="QSP184" s="32"/>
      <c r="QSQ184" s="32"/>
      <c r="QSR184" s="32"/>
      <c r="QSS184" s="13"/>
      <c r="QST184" s="32"/>
      <c r="QSU184" s="32"/>
      <c r="QSV184" s="32"/>
      <c r="QSW184" s="13"/>
      <c r="QSX184" s="32"/>
      <c r="QSY184" s="32"/>
      <c r="QSZ184" s="32"/>
      <c r="QTA184" s="13"/>
      <c r="QTB184" s="32"/>
      <c r="QTC184" s="32"/>
      <c r="QTD184" s="32"/>
      <c r="QTE184" s="13"/>
      <c r="QTF184" s="32"/>
      <c r="QTG184" s="32"/>
      <c r="QTH184" s="32"/>
      <c r="QTI184" s="13"/>
      <c r="QTJ184" s="32"/>
      <c r="QTK184" s="32"/>
      <c r="QTL184" s="32"/>
      <c r="QTM184" s="13"/>
      <c r="QTN184" s="32"/>
      <c r="QTO184" s="32"/>
      <c r="QTP184" s="32"/>
      <c r="QTQ184" s="13"/>
      <c r="QTR184" s="32"/>
      <c r="QTS184" s="32"/>
      <c r="QTT184" s="32"/>
      <c r="QTU184" s="13"/>
      <c r="QTV184" s="32"/>
      <c r="QTW184" s="32"/>
      <c r="QTX184" s="32"/>
      <c r="QTY184" s="13"/>
      <c r="QTZ184" s="32"/>
      <c r="QUA184" s="32"/>
      <c r="QUB184" s="32"/>
      <c r="QUC184" s="13"/>
      <c r="QUD184" s="32"/>
      <c r="QUE184" s="32"/>
      <c r="QUF184" s="32"/>
      <c r="QUG184" s="13"/>
      <c r="QUH184" s="32"/>
      <c r="QUI184" s="32"/>
      <c r="QUJ184" s="32"/>
      <c r="QUK184" s="13"/>
      <c r="QUL184" s="32"/>
      <c r="QUM184" s="32"/>
      <c r="QUN184" s="32"/>
      <c r="QUO184" s="13"/>
      <c r="QUP184" s="32"/>
      <c r="QUQ184" s="32"/>
      <c r="QUR184" s="32"/>
      <c r="QUS184" s="13"/>
      <c r="QUT184" s="32"/>
      <c r="QUU184" s="32"/>
      <c r="QUV184" s="32"/>
      <c r="QUW184" s="13"/>
      <c r="QUX184" s="32"/>
      <c r="QUY184" s="32"/>
      <c r="QUZ184" s="32"/>
      <c r="QVA184" s="13"/>
      <c r="QVB184" s="32"/>
      <c r="QVC184" s="32"/>
      <c r="QVD184" s="32"/>
      <c r="QVE184" s="13"/>
      <c r="QVF184" s="32"/>
      <c r="QVG184" s="32"/>
      <c r="QVH184" s="32"/>
      <c r="QVI184" s="13"/>
      <c r="QVJ184" s="32"/>
      <c r="QVK184" s="32"/>
      <c r="QVL184" s="32"/>
      <c r="QVM184" s="13"/>
      <c r="QVN184" s="32"/>
      <c r="QVO184" s="32"/>
      <c r="QVP184" s="32"/>
      <c r="QVQ184" s="13"/>
      <c r="QVR184" s="32"/>
      <c r="QVS184" s="32"/>
      <c r="QVT184" s="32"/>
      <c r="QVU184" s="13"/>
      <c r="QVV184" s="32"/>
      <c r="QVW184" s="32"/>
      <c r="QVX184" s="32"/>
      <c r="QVY184" s="13"/>
      <c r="QVZ184" s="32"/>
      <c r="QWA184" s="32"/>
      <c r="QWB184" s="32"/>
      <c r="QWC184" s="13"/>
      <c r="QWD184" s="32"/>
      <c r="QWE184" s="32"/>
      <c r="QWF184" s="32"/>
      <c r="QWG184" s="13"/>
      <c r="QWH184" s="32"/>
      <c r="QWI184" s="32"/>
      <c r="QWJ184" s="32"/>
      <c r="QWK184" s="13"/>
      <c r="QWL184" s="32"/>
      <c r="QWM184" s="32"/>
      <c r="QWN184" s="32"/>
      <c r="QWO184" s="13"/>
      <c r="QWP184" s="32"/>
      <c r="QWQ184" s="32"/>
      <c r="QWR184" s="32"/>
      <c r="QWS184" s="13"/>
      <c r="QWT184" s="32"/>
      <c r="QWU184" s="32"/>
      <c r="QWV184" s="32"/>
      <c r="QWW184" s="13"/>
      <c r="QWX184" s="32"/>
      <c r="QWY184" s="32"/>
      <c r="QWZ184" s="32"/>
      <c r="QXA184" s="13"/>
      <c r="QXB184" s="32"/>
      <c r="QXC184" s="32"/>
      <c r="QXD184" s="32"/>
      <c r="QXE184" s="13"/>
      <c r="QXF184" s="32"/>
      <c r="QXG184" s="32"/>
      <c r="QXH184" s="32"/>
      <c r="QXI184" s="13"/>
      <c r="QXJ184" s="32"/>
      <c r="QXK184" s="32"/>
      <c r="QXL184" s="32"/>
      <c r="QXM184" s="13"/>
      <c r="QXN184" s="32"/>
      <c r="QXO184" s="32"/>
      <c r="QXP184" s="32"/>
      <c r="QXQ184" s="13"/>
      <c r="QXR184" s="32"/>
      <c r="QXS184" s="32"/>
      <c r="QXT184" s="32"/>
      <c r="QXU184" s="13"/>
      <c r="QXV184" s="32"/>
      <c r="QXW184" s="32"/>
      <c r="QXX184" s="32"/>
      <c r="QXY184" s="13"/>
      <c r="QXZ184" s="32"/>
      <c r="QYA184" s="32"/>
      <c r="QYB184" s="32"/>
      <c r="QYC184" s="13"/>
      <c r="QYD184" s="32"/>
      <c r="QYE184" s="32"/>
      <c r="QYF184" s="32"/>
      <c r="QYG184" s="13"/>
      <c r="QYH184" s="32"/>
      <c r="QYI184" s="32"/>
      <c r="QYJ184" s="32"/>
      <c r="QYK184" s="13"/>
      <c r="QYL184" s="32"/>
      <c r="QYM184" s="32"/>
      <c r="QYN184" s="32"/>
      <c r="QYO184" s="13"/>
      <c r="QYP184" s="32"/>
      <c r="QYQ184" s="32"/>
      <c r="QYR184" s="32"/>
      <c r="QYS184" s="13"/>
      <c r="QYT184" s="32"/>
      <c r="QYU184" s="32"/>
      <c r="QYV184" s="32"/>
      <c r="QYW184" s="13"/>
      <c r="QYX184" s="32"/>
      <c r="QYY184" s="32"/>
      <c r="QYZ184" s="32"/>
      <c r="QZA184" s="13"/>
      <c r="QZB184" s="32"/>
      <c r="QZC184" s="32"/>
      <c r="QZD184" s="32"/>
      <c r="QZE184" s="13"/>
      <c r="QZF184" s="32"/>
      <c r="QZG184" s="32"/>
      <c r="QZH184" s="32"/>
      <c r="QZI184" s="13"/>
      <c r="QZJ184" s="32"/>
      <c r="QZK184" s="32"/>
      <c r="QZL184" s="32"/>
      <c r="QZM184" s="13"/>
      <c r="QZN184" s="32"/>
      <c r="QZO184" s="32"/>
      <c r="QZP184" s="32"/>
      <c r="QZQ184" s="13"/>
      <c r="QZR184" s="32"/>
      <c r="QZS184" s="32"/>
      <c r="QZT184" s="32"/>
      <c r="QZU184" s="13"/>
      <c r="QZV184" s="32"/>
      <c r="QZW184" s="32"/>
      <c r="QZX184" s="32"/>
      <c r="QZY184" s="13"/>
      <c r="QZZ184" s="32"/>
      <c r="RAA184" s="32"/>
      <c r="RAB184" s="32"/>
      <c r="RAC184" s="13"/>
      <c r="RAD184" s="32"/>
      <c r="RAE184" s="32"/>
      <c r="RAF184" s="32"/>
      <c r="RAG184" s="13"/>
      <c r="RAH184" s="32"/>
      <c r="RAI184" s="32"/>
      <c r="RAJ184" s="32"/>
      <c r="RAK184" s="13"/>
      <c r="RAL184" s="32"/>
      <c r="RAM184" s="32"/>
      <c r="RAN184" s="32"/>
      <c r="RAO184" s="13"/>
      <c r="RAP184" s="32"/>
      <c r="RAQ184" s="32"/>
      <c r="RAR184" s="32"/>
      <c r="RAS184" s="13"/>
      <c r="RAT184" s="32"/>
      <c r="RAU184" s="32"/>
      <c r="RAV184" s="32"/>
      <c r="RAW184" s="13"/>
      <c r="RAX184" s="32"/>
      <c r="RAY184" s="32"/>
      <c r="RAZ184" s="32"/>
      <c r="RBA184" s="13"/>
      <c r="RBB184" s="32"/>
      <c r="RBC184" s="32"/>
      <c r="RBD184" s="32"/>
      <c r="RBE184" s="13"/>
      <c r="RBF184" s="32"/>
      <c r="RBG184" s="32"/>
      <c r="RBH184" s="32"/>
      <c r="RBI184" s="13"/>
      <c r="RBJ184" s="32"/>
      <c r="RBK184" s="32"/>
      <c r="RBL184" s="32"/>
      <c r="RBM184" s="13"/>
      <c r="RBN184" s="32"/>
      <c r="RBO184" s="32"/>
      <c r="RBP184" s="32"/>
      <c r="RBQ184" s="13"/>
      <c r="RBR184" s="32"/>
      <c r="RBS184" s="32"/>
      <c r="RBT184" s="32"/>
      <c r="RBU184" s="13"/>
      <c r="RBV184" s="32"/>
      <c r="RBW184" s="32"/>
      <c r="RBX184" s="32"/>
      <c r="RBY184" s="13"/>
      <c r="RBZ184" s="32"/>
      <c r="RCA184" s="32"/>
      <c r="RCB184" s="32"/>
      <c r="RCC184" s="13"/>
      <c r="RCD184" s="32"/>
      <c r="RCE184" s="32"/>
      <c r="RCF184" s="32"/>
      <c r="RCG184" s="13"/>
      <c r="RCH184" s="32"/>
      <c r="RCI184" s="32"/>
      <c r="RCJ184" s="32"/>
      <c r="RCK184" s="13"/>
      <c r="RCL184" s="32"/>
      <c r="RCM184" s="32"/>
      <c r="RCN184" s="32"/>
      <c r="RCO184" s="13"/>
      <c r="RCP184" s="32"/>
      <c r="RCQ184" s="32"/>
      <c r="RCR184" s="32"/>
      <c r="RCS184" s="13"/>
      <c r="RCT184" s="32"/>
      <c r="RCU184" s="32"/>
      <c r="RCV184" s="32"/>
      <c r="RCW184" s="13"/>
      <c r="RCX184" s="32"/>
      <c r="RCY184" s="32"/>
      <c r="RCZ184" s="32"/>
      <c r="RDA184" s="13"/>
      <c r="RDB184" s="32"/>
      <c r="RDC184" s="32"/>
      <c r="RDD184" s="32"/>
      <c r="RDE184" s="13"/>
      <c r="RDF184" s="32"/>
      <c r="RDG184" s="32"/>
      <c r="RDH184" s="32"/>
      <c r="RDI184" s="13"/>
      <c r="RDJ184" s="32"/>
      <c r="RDK184" s="32"/>
      <c r="RDL184" s="32"/>
      <c r="RDM184" s="13"/>
      <c r="RDN184" s="32"/>
      <c r="RDO184" s="32"/>
      <c r="RDP184" s="32"/>
      <c r="RDQ184" s="13"/>
      <c r="RDR184" s="32"/>
      <c r="RDS184" s="32"/>
      <c r="RDT184" s="32"/>
      <c r="RDU184" s="13"/>
      <c r="RDV184" s="32"/>
      <c r="RDW184" s="32"/>
      <c r="RDX184" s="32"/>
      <c r="RDY184" s="13"/>
      <c r="RDZ184" s="32"/>
      <c r="REA184" s="32"/>
      <c r="REB184" s="32"/>
      <c r="REC184" s="13"/>
      <c r="RED184" s="32"/>
      <c r="REE184" s="32"/>
      <c r="REF184" s="32"/>
      <c r="REG184" s="13"/>
      <c r="REH184" s="32"/>
      <c r="REI184" s="32"/>
      <c r="REJ184" s="32"/>
      <c r="REK184" s="13"/>
      <c r="REL184" s="32"/>
      <c r="REM184" s="32"/>
      <c r="REN184" s="32"/>
      <c r="REO184" s="13"/>
      <c r="REP184" s="32"/>
      <c r="REQ184" s="32"/>
      <c r="RER184" s="32"/>
      <c r="RES184" s="13"/>
      <c r="RET184" s="32"/>
      <c r="REU184" s="32"/>
      <c r="REV184" s="32"/>
      <c r="REW184" s="13"/>
      <c r="REX184" s="32"/>
      <c r="REY184" s="32"/>
      <c r="REZ184" s="32"/>
      <c r="RFA184" s="13"/>
      <c r="RFB184" s="32"/>
      <c r="RFC184" s="32"/>
      <c r="RFD184" s="32"/>
      <c r="RFE184" s="13"/>
      <c r="RFF184" s="32"/>
      <c r="RFG184" s="32"/>
      <c r="RFH184" s="32"/>
      <c r="RFI184" s="13"/>
      <c r="RFJ184" s="32"/>
      <c r="RFK184" s="32"/>
      <c r="RFL184" s="32"/>
      <c r="RFM184" s="13"/>
      <c r="RFN184" s="32"/>
      <c r="RFO184" s="32"/>
      <c r="RFP184" s="32"/>
      <c r="RFQ184" s="13"/>
      <c r="RFR184" s="32"/>
      <c r="RFS184" s="32"/>
      <c r="RFT184" s="32"/>
      <c r="RFU184" s="13"/>
      <c r="RFV184" s="32"/>
      <c r="RFW184" s="32"/>
      <c r="RFX184" s="32"/>
      <c r="RFY184" s="13"/>
      <c r="RFZ184" s="32"/>
      <c r="RGA184" s="32"/>
      <c r="RGB184" s="32"/>
      <c r="RGC184" s="13"/>
      <c r="RGD184" s="32"/>
      <c r="RGE184" s="32"/>
      <c r="RGF184" s="32"/>
      <c r="RGG184" s="13"/>
      <c r="RGH184" s="32"/>
      <c r="RGI184" s="32"/>
      <c r="RGJ184" s="32"/>
      <c r="RGK184" s="13"/>
      <c r="RGL184" s="32"/>
      <c r="RGM184" s="32"/>
      <c r="RGN184" s="32"/>
      <c r="RGO184" s="13"/>
      <c r="RGP184" s="32"/>
      <c r="RGQ184" s="32"/>
      <c r="RGR184" s="32"/>
      <c r="RGS184" s="13"/>
      <c r="RGT184" s="32"/>
      <c r="RGU184" s="32"/>
      <c r="RGV184" s="32"/>
      <c r="RGW184" s="13"/>
      <c r="RGX184" s="32"/>
      <c r="RGY184" s="32"/>
      <c r="RGZ184" s="32"/>
      <c r="RHA184" s="13"/>
      <c r="RHB184" s="32"/>
      <c r="RHC184" s="32"/>
      <c r="RHD184" s="32"/>
      <c r="RHE184" s="13"/>
      <c r="RHF184" s="32"/>
      <c r="RHG184" s="32"/>
      <c r="RHH184" s="32"/>
      <c r="RHI184" s="13"/>
      <c r="RHJ184" s="32"/>
      <c r="RHK184" s="32"/>
      <c r="RHL184" s="32"/>
      <c r="RHM184" s="13"/>
      <c r="RHN184" s="32"/>
      <c r="RHO184" s="32"/>
      <c r="RHP184" s="32"/>
      <c r="RHQ184" s="13"/>
      <c r="RHR184" s="32"/>
      <c r="RHS184" s="32"/>
      <c r="RHT184" s="32"/>
      <c r="RHU184" s="13"/>
      <c r="RHV184" s="32"/>
      <c r="RHW184" s="32"/>
      <c r="RHX184" s="32"/>
      <c r="RHY184" s="13"/>
      <c r="RHZ184" s="32"/>
      <c r="RIA184" s="32"/>
      <c r="RIB184" s="32"/>
      <c r="RIC184" s="13"/>
      <c r="RID184" s="32"/>
      <c r="RIE184" s="32"/>
      <c r="RIF184" s="32"/>
      <c r="RIG184" s="13"/>
      <c r="RIH184" s="32"/>
      <c r="RII184" s="32"/>
      <c r="RIJ184" s="32"/>
      <c r="RIK184" s="13"/>
      <c r="RIL184" s="32"/>
      <c r="RIM184" s="32"/>
      <c r="RIN184" s="32"/>
      <c r="RIO184" s="13"/>
      <c r="RIP184" s="32"/>
      <c r="RIQ184" s="32"/>
      <c r="RIR184" s="32"/>
      <c r="RIS184" s="13"/>
      <c r="RIT184" s="32"/>
      <c r="RIU184" s="32"/>
      <c r="RIV184" s="32"/>
      <c r="RIW184" s="13"/>
      <c r="RIX184" s="32"/>
      <c r="RIY184" s="32"/>
      <c r="RIZ184" s="32"/>
      <c r="RJA184" s="13"/>
      <c r="RJB184" s="32"/>
      <c r="RJC184" s="32"/>
      <c r="RJD184" s="32"/>
      <c r="RJE184" s="13"/>
      <c r="RJF184" s="32"/>
      <c r="RJG184" s="32"/>
      <c r="RJH184" s="32"/>
      <c r="RJI184" s="13"/>
      <c r="RJJ184" s="32"/>
      <c r="RJK184" s="32"/>
      <c r="RJL184" s="32"/>
      <c r="RJM184" s="13"/>
      <c r="RJN184" s="32"/>
      <c r="RJO184" s="32"/>
      <c r="RJP184" s="32"/>
      <c r="RJQ184" s="13"/>
      <c r="RJR184" s="32"/>
      <c r="RJS184" s="32"/>
      <c r="RJT184" s="32"/>
      <c r="RJU184" s="13"/>
      <c r="RJV184" s="32"/>
      <c r="RJW184" s="32"/>
      <c r="RJX184" s="32"/>
      <c r="RJY184" s="13"/>
      <c r="RJZ184" s="32"/>
      <c r="RKA184" s="32"/>
      <c r="RKB184" s="32"/>
      <c r="RKC184" s="13"/>
      <c r="RKD184" s="32"/>
      <c r="RKE184" s="32"/>
      <c r="RKF184" s="32"/>
      <c r="RKG184" s="13"/>
      <c r="RKH184" s="32"/>
      <c r="RKI184" s="32"/>
      <c r="RKJ184" s="32"/>
      <c r="RKK184" s="13"/>
      <c r="RKL184" s="32"/>
      <c r="RKM184" s="32"/>
      <c r="RKN184" s="32"/>
      <c r="RKO184" s="13"/>
      <c r="RKP184" s="32"/>
      <c r="RKQ184" s="32"/>
      <c r="RKR184" s="32"/>
      <c r="RKS184" s="13"/>
      <c r="RKT184" s="32"/>
      <c r="RKU184" s="32"/>
      <c r="RKV184" s="32"/>
      <c r="RKW184" s="13"/>
      <c r="RKX184" s="32"/>
      <c r="RKY184" s="32"/>
      <c r="RKZ184" s="32"/>
      <c r="RLA184" s="13"/>
      <c r="RLB184" s="32"/>
      <c r="RLC184" s="32"/>
      <c r="RLD184" s="32"/>
      <c r="RLE184" s="13"/>
      <c r="RLF184" s="32"/>
      <c r="RLG184" s="32"/>
      <c r="RLH184" s="32"/>
      <c r="RLI184" s="13"/>
      <c r="RLJ184" s="32"/>
      <c r="RLK184" s="32"/>
      <c r="RLL184" s="32"/>
      <c r="RLM184" s="13"/>
      <c r="RLN184" s="32"/>
      <c r="RLO184" s="32"/>
      <c r="RLP184" s="32"/>
      <c r="RLQ184" s="13"/>
      <c r="RLR184" s="32"/>
      <c r="RLS184" s="32"/>
      <c r="RLT184" s="32"/>
      <c r="RLU184" s="13"/>
      <c r="RLV184" s="32"/>
      <c r="RLW184" s="32"/>
      <c r="RLX184" s="32"/>
      <c r="RLY184" s="13"/>
      <c r="RLZ184" s="32"/>
      <c r="RMA184" s="32"/>
      <c r="RMB184" s="32"/>
      <c r="RMC184" s="13"/>
      <c r="RMD184" s="32"/>
      <c r="RME184" s="32"/>
      <c r="RMF184" s="32"/>
      <c r="RMG184" s="13"/>
      <c r="RMH184" s="32"/>
      <c r="RMI184" s="32"/>
      <c r="RMJ184" s="32"/>
      <c r="RMK184" s="13"/>
      <c r="RML184" s="32"/>
      <c r="RMM184" s="32"/>
      <c r="RMN184" s="32"/>
      <c r="RMO184" s="13"/>
      <c r="RMP184" s="32"/>
      <c r="RMQ184" s="32"/>
      <c r="RMR184" s="32"/>
      <c r="RMS184" s="13"/>
      <c r="RMT184" s="32"/>
      <c r="RMU184" s="32"/>
      <c r="RMV184" s="32"/>
      <c r="RMW184" s="13"/>
      <c r="RMX184" s="32"/>
      <c r="RMY184" s="32"/>
      <c r="RMZ184" s="32"/>
      <c r="RNA184" s="13"/>
      <c r="RNB184" s="32"/>
      <c r="RNC184" s="32"/>
      <c r="RND184" s="32"/>
      <c r="RNE184" s="13"/>
      <c r="RNF184" s="32"/>
      <c r="RNG184" s="32"/>
      <c r="RNH184" s="32"/>
      <c r="RNI184" s="13"/>
      <c r="RNJ184" s="32"/>
      <c r="RNK184" s="32"/>
      <c r="RNL184" s="32"/>
      <c r="RNM184" s="13"/>
      <c r="RNN184" s="32"/>
      <c r="RNO184" s="32"/>
      <c r="RNP184" s="32"/>
      <c r="RNQ184" s="13"/>
      <c r="RNR184" s="32"/>
      <c r="RNS184" s="32"/>
      <c r="RNT184" s="32"/>
      <c r="RNU184" s="13"/>
      <c r="RNV184" s="32"/>
      <c r="RNW184" s="32"/>
      <c r="RNX184" s="32"/>
      <c r="RNY184" s="13"/>
      <c r="RNZ184" s="32"/>
      <c r="ROA184" s="32"/>
      <c r="ROB184" s="32"/>
      <c r="ROC184" s="13"/>
      <c r="ROD184" s="32"/>
      <c r="ROE184" s="32"/>
      <c r="ROF184" s="32"/>
      <c r="ROG184" s="13"/>
      <c r="ROH184" s="32"/>
      <c r="ROI184" s="32"/>
      <c r="ROJ184" s="32"/>
      <c r="ROK184" s="13"/>
      <c r="ROL184" s="32"/>
      <c r="ROM184" s="32"/>
      <c r="RON184" s="32"/>
      <c r="ROO184" s="13"/>
      <c r="ROP184" s="32"/>
      <c r="ROQ184" s="32"/>
      <c r="ROR184" s="32"/>
      <c r="ROS184" s="13"/>
      <c r="ROT184" s="32"/>
      <c r="ROU184" s="32"/>
      <c r="ROV184" s="32"/>
      <c r="ROW184" s="13"/>
      <c r="ROX184" s="32"/>
      <c r="ROY184" s="32"/>
      <c r="ROZ184" s="32"/>
      <c r="RPA184" s="13"/>
      <c r="RPB184" s="32"/>
      <c r="RPC184" s="32"/>
      <c r="RPD184" s="32"/>
      <c r="RPE184" s="13"/>
      <c r="RPF184" s="32"/>
      <c r="RPG184" s="32"/>
      <c r="RPH184" s="32"/>
      <c r="RPI184" s="13"/>
      <c r="RPJ184" s="32"/>
      <c r="RPK184" s="32"/>
      <c r="RPL184" s="32"/>
      <c r="RPM184" s="13"/>
      <c r="RPN184" s="32"/>
      <c r="RPO184" s="32"/>
      <c r="RPP184" s="32"/>
      <c r="RPQ184" s="13"/>
      <c r="RPR184" s="32"/>
      <c r="RPS184" s="32"/>
      <c r="RPT184" s="32"/>
      <c r="RPU184" s="13"/>
      <c r="RPV184" s="32"/>
      <c r="RPW184" s="32"/>
      <c r="RPX184" s="32"/>
      <c r="RPY184" s="13"/>
      <c r="RPZ184" s="32"/>
      <c r="RQA184" s="32"/>
      <c r="RQB184" s="32"/>
      <c r="RQC184" s="13"/>
      <c r="RQD184" s="32"/>
      <c r="RQE184" s="32"/>
      <c r="RQF184" s="32"/>
      <c r="RQG184" s="13"/>
      <c r="RQH184" s="32"/>
      <c r="RQI184" s="32"/>
      <c r="RQJ184" s="32"/>
      <c r="RQK184" s="13"/>
      <c r="RQL184" s="32"/>
      <c r="RQM184" s="32"/>
      <c r="RQN184" s="32"/>
      <c r="RQO184" s="13"/>
      <c r="RQP184" s="32"/>
      <c r="RQQ184" s="32"/>
      <c r="RQR184" s="32"/>
      <c r="RQS184" s="13"/>
      <c r="RQT184" s="32"/>
      <c r="RQU184" s="32"/>
      <c r="RQV184" s="32"/>
      <c r="RQW184" s="13"/>
      <c r="RQX184" s="32"/>
      <c r="RQY184" s="32"/>
      <c r="RQZ184" s="32"/>
      <c r="RRA184" s="13"/>
      <c r="RRB184" s="32"/>
      <c r="RRC184" s="32"/>
      <c r="RRD184" s="32"/>
      <c r="RRE184" s="13"/>
      <c r="RRF184" s="32"/>
      <c r="RRG184" s="32"/>
      <c r="RRH184" s="32"/>
      <c r="RRI184" s="13"/>
      <c r="RRJ184" s="32"/>
      <c r="RRK184" s="32"/>
      <c r="RRL184" s="32"/>
      <c r="RRM184" s="13"/>
      <c r="RRN184" s="32"/>
      <c r="RRO184" s="32"/>
      <c r="RRP184" s="32"/>
      <c r="RRQ184" s="13"/>
      <c r="RRR184" s="32"/>
      <c r="RRS184" s="32"/>
      <c r="RRT184" s="32"/>
      <c r="RRU184" s="13"/>
      <c r="RRV184" s="32"/>
      <c r="RRW184" s="32"/>
      <c r="RRX184" s="32"/>
      <c r="RRY184" s="13"/>
      <c r="RRZ184" s="32"/>
      <c r="RSA184" s="32"/>
      <c r="RSB184" s="32"/>
      <c r="RSC184" s="13"/>
      <c r="RSD184" s="32"/>
      <c r="RSE184" s="32"/>
      <c r="RSF184" s="32"/>
      <c r="RSG184" s="13"/>
      <c r="RSH184" s="32"/>
      <c r="RSI184" s="32"/>
      <c r="RSJ184" s="32"/>
      <c r="RSK184" s="13"/>
      <c r="RSL184" s="32"/>
      <c r="RSM184" s="32"/>
      <c r="RSN184" s="32"/>
      <c r="RSO184" s="13"/>
      <c r="RSP184" s="32"/>
      <c r="RSQ184" s="32"/>
      <c r="RSR184" s="32"/>
      <c r="RSS184" s="13"/>
      <c r="RST184" s="32"/>
      <c r="RSU184" s="32"/>
      <c r="RSV184" s="32"/>
      <c r="RSW184" s="13"/>
      <c r="RSX184" s="32"/>
      <c r="RSY184" s="32"/>
      <c r="RSZ184" s="32"/>
      <c r="RTA184" s="13"/>
      <c r="RTB184" s="32"/>
      <c r="RTC184" s="32"/>
      <c r="RTD184" s="32"/>
      <c r="RTE184" s="13"/>
      <c r="RTF184" s="32"/>
      <c r="RTG184" s="32"/>
      <c r="RTH184" s="32"/>
      <c r="RTI184" s="13"/>
      <c r="RTJ184" s="32"/>
      <c r="RTK184" s="32"/>
      <c r="RTL184" s="32"/>
      <c r="RTM184" s="13"/>
      <c r="RTN184" s="32"/>
      <c r="RTO184" s="32"/>
      <c r="RTP184" s="32"/>
      <c r="RTQ184" s="13"/>
      <c r="RTR184" s="32"/>
      <c r="RTS184" s="32"/>
      <c r="RTT184" s="32"/>
      <c r="RTU184" s="13"/>
      <c r="RTV184" s="32"/>
      <c r="RTW184" s="32"/>
      <c r="RTX184" s="32"/>
      <c r="RTY184" s="13"/>
      <c r="RTZ184" s="32"/>
      <c r="RUA184" s="32"/>
      <c r="RUB184" s="32"/>
      <c r="RUC184" s="13"/>
      <c r="RUD184" s="32"/>
      <c r="RUE184" s="32"/>
      <c r="RUF184" s="32"/>
      <c r="RUG184" s="13"/>
      <c r="RUH184" s="32"/>
      <c r="RUI184" s="32"/>
      <c r="RUJ184" s="32"/>
      <c r="RUK184" s="13"/>
      <c r="RUL184" s="32"/>
      <c r="RUM184" s="32"/>
      <c r="RUN184" s="32"/>
      <c r="RUO184" s="13"/>
      <c r="RUP184" s="32"/>
      <c r="RUQ184" s="32"/>
      <c r="RUR184" s="32"/>
      <c r="RUS184" s="13"/>
      <c r="RUT184" s="32"/>
      <c r="RUU184" s="32"/>
      <c r="RUV184" s="32"/>
      <c r="RUW184" s="13"/>
      <c r="RUX184" s="32"/>
      <c r="RUY184" s="32"/>
      <c r="RUZ184" s="32"/>
      <c r="RVA184" s="13"/>
      <c r="RVB184" s="32"/>
      <c r="RVC184" s="32"/>
      <c r="RVD184" s="32"/>
      <c r="RVE184" s="13"/>
      <c r="RVF184" s="32"/>
      <c r="RVG184" s="32"/>
      <c r="RVH184" s="32"/>
      <c r="RVI184" s="13"/>
      <c r="RVJ184" s="32"/>
      <c r="RVK184" s="32"/>
      <c r="RVL184" s="32"/>
      <c r="RVM184" s="13"/>
      <c r="RVN184" s="32"/>
      <c r="RVO184" s="32"/>
      <c r="RVP184" s="32"/>
      <c r="RVQ184" s="13"/>
      <c r="RVR184" s="32"/>
      <c r="RVS184" s="32"/>
      <c r="RVT184" s="32"/>
      <c r="RVU184" s="13"/>
      <c r="RVV184" s="32"/>
      <c r="RVW184" s="32"/>
      <c r="RVX184" s="32"/>
      <c r="RVY184" s="13"/>
      <c r="RVZ184" s="32"/>
      <c r="RWA184" s="32"/>
      <c r="RWB184" s="32"/>
      <c r="RWC184" s="13"/>
      <c r="RWD184" s="32"/>
      <c r="RWE184" s="32"/>
      <c r="RWF184" s="32"/>
      <c r="RWG184" s="13"/>
      <c r="RWH184" s="32"/>
      <c r="RWI184" s="32"/>
      <c r="RWJ184" s="32"/>
      <c r="RWK184" s="13"/>
      <c r="RWL184" s="32"/>
      <c r="RWM184" s="32"/>
      <c r="RWN184" s="32"/>
      <c r="RWO184" s="13"/>
      <c r="RWP184" s="32"/>
      <c r="RWQ184" s="32"/>
      <c r="RWR184" s="32"/>
      <c r="RWS184" s="13"/>
      <c r="RWT184" s="32"/>
      <c r="RWU184" s="32"/>
      <c r="RWV184" s="32"/>
      <c r="RWW184" s="13"/>
      <c r="RWX184" s="32"/>
      <c r="RWY184" s="32"/>
      <c r="RWZ184" s="32"/>
      <c r="RXA184" s="13"/>
      <c r="RXB184" s="32"/>
      <c r="RXC184" s="32"/>
      <c r="RXD184" s="32"/>
      <c r="RXE184" s="13"/>
      <c r="RXF184" s="32"/>
      <c r="RXG184" s="32"/>
      <c r="RXH184" s="32"/>
      <c r="RXI184" s="13"/>
      <c r="RXJ184" s="32"/>
      <c r="RXK184" s="32"/>
      <c r="RXL184" s="32"/>
      <c r="RXM184" s="13"/>
      <c r="RXN184" s="32"/>
      <c r="RXO184" s="32"/>
      <c r="RXP184" s="32"/>
      <c r="RXQ184" s="13"/>
      <c r="RXR184" s="32"/>
      <c r="RXS184" s="32"/>
      <c r="RXT184" s="32"/>
      <c r="RXU184" s="13"/>
      <c r="RXV184" s="32"/>
      <c r="RXW184" s="32"/>
      <c r="RXX184" s="32"/>
      <c r="RXY184" s="13"/>
      <c r="RXZ184" s="32"/>
      <c r="RYA184" s="32"/>
      <c r="RYB184" s="32"/>
      <c r="RYC184" s="13"/>
      <c r="RYD184" s="32"/>
      <c r="RYE184" s="32"/>
      <c r="RYF184" s="32"/>
      <c r="RYG184" s="13"/>
      <c r="RYH184" s="32"/>
      <c r="RYI184" s="32"/>
      <c r="RYJ184" s="32"/>
      <c r="RYK184" s="13"/>
      <c r="RYL184" s="32"/>
      <c r="RYM184" s="32"/>
      <c r="RYN184" s="32"/>
      <c r="RYO184" s="13"/>
      <c r="RYP184" s="32"/>
      <c r="RYQ184" s="32"/>
      <c r="RYR184" s="32"/>
      <c r="RYS184" s="13"/>
      <c r="RYT184" s="32"/>
      <c r="RYU184" s="32"/>
      <c r="RYV184" s="32"/>
      <c r="RYW184" s="13"/>
      <c r="RYX184" s="32"/>
      <c r="RYY184" s="32"/>
      <c r="RYZ184" s="32"/>
      <c r="RZA184" s="13"/>
      <c r="RZB184" s="32"/>
      <c r="RZC184" s="32"/>
      <c r="RZD184" s="32"/>
      <c r="RZE184" s="13"/>
      <c r="RZF184" s="32"/>
      <c r="RZG184" s="32"/>
      <c r="RZH184" s="32"/>
      <c r="RZI184" s="13"/>
      <c r="RZJ184" s="32"/>
      <c r="RZK184" s="32"/>
      <c r="RZL184" s="32"/>
      <c r="RZM184" s="13"/>
      <c r="RZN184" s="32"/>
      <c r="RZO184" s="32"/>
      <c r="RZP184" s="32"/>
      <c r="RZQ184" s="13"/>
      <c r="RZR184" s="32"/>
      <c r="RZS184" s="32"/>
      <c r="RZT184" s="32"/>
      <c r="RZU184" s="13"/>
      <c r="RZV184" s="32"/>
      <c r="RZW184" s="32"/>
      <c r="RZX184" s="32"/>
      <c r="RZY184" s="13"/>
      <c r="RZZ184" s="32"/>
      <c r="SAA184" s="32"/>
      <c r="SAB184" s="32"/>
      <c r="SAC184" s="13"/>
      <c r="SAD184" s="32"/>
      <c r="SAE184" s="32"/>
      <c r="SAF184" s="32"/>
      <c r="SAG184" s="13"/>
      <c r="SAH184" s="32"/>
      <c r="SAI184" s="32"/>
      <c r="SAJ184" s="32"/>
      <c r="SAK184" s="13"/>
      <c r="SAL184" s="32"/>
      <c r="SAM184" s="32"/>
      <c r="SAN184" s="32"/>
      <c r="SAO184" s="13"/>
      <c r="SAP184" s="32"/>
      <c r="SAQ184" s="32"/>
      <c r="SAR184" s="32"/>
      <c r="SAS184" s="13"/>
      <c r="SAT184" s="32"/>
      <c r="SAU184" s="32"/>
      <c r="SAV184" s="32"/>
      <c r="SAW184" s="13"/>
      <c r="SAX184" s="32"/>
      <c r="SAY184" s="32"/>
      <c r="SAZ184" s="32"/>
      <c r="SBA184" s="13"/>
      <c r="SBB184" s="32"/>
      <c r="SBC184" s="32"/>
      <c r="SBD184" s="32"/>
      <c r="SBE184" s="13"/>
      <c r="SBF184" s="32"/>
      <c r="SBG184" s="32"/>
      <c r="SBH184" s="32"/>
      <c r="SBI184" s="13"/>
      <c r="SBJ184" s="32"/>
      <c r="SBK184" s="32"/>
      <c r="SBL184" s="32"/>
      <c r="SBM184" s="13"/>
      <c r="SBN184" s="32"/>
      <c r="SBO184" s="32"/>
      <c r="SBP184" s="32"/>
      <c r="SBQ184" s="13"/>
      <c r="SBR184" s="32"/>
      <c r="SBS184" s="32"/>
      <c r="SBT184" s="32"/>
      <c r="SBU184" s="13"/>
      <c r="SBV184" s="32"/>
      <c r="SBW184" s="32"/>
      <c r="SBX184" s="32"/>
      <c r="SBY184" s="13"/>
      <c r="SBZ184" s="32"/>
      <c r="SCA184" s="32"/>
      <c r="SCB184" s="32"/>
      <c r="SCC184" s="13"/>
      <c r="SCD184" s="32"/>
      <c r="SCE184" s="32"/>
      <c r="SCF184" s="32"/>
      <c r="SCG184" s="13"/>
      <c r="SCH184" s="32"/>
      <c r="SCI184" s="32"/>
      <c r="SCJ184" s="32"/>
      <c r="SCK184" s="13"/>
      <c r="SCL184" s="32"/>
      <c r="SCM184" s="32"/>
      <c r="SCN184" s="32"/>
      <c r="SCO184" s="13"/>
      <c r="SCP184" s="32"/>
      <c r="SCQ184" s="32"/>
      <c r="SCR184" s="32"/>
      <c r="SCS184" s="13"/>
      <c r="SCT184" s="32"/>
      <c r="SCU184" s="32"/>
      <c r="SCV184" s="32"/>
      <c r="SCW184" s="13"/>
      <c r="SCX184" s="32"/>
      <c r="SCY184" s="32"/>
      <c r="SCZ184" s="32"/>
      <c r="SDA184" s="13"/>
      <c r="SDB184" s="32"/>
      <c r="SDC184" s="32"/>
      <c r="SDD184" s="32"/>
      <c r="SDE184" s="13"/>
      <c r="SDF184" s="32"/>
      <c r="SDG184" s="32"/>
      <c r="SDH184" s="32"/>
      <c r="SDI184" s="13"/>
      <c r="SDJ184" s="32"/>
      <c r="SDK184" s="32"/>
      <c r="SDL184" s="32"/>
      <c r="SDM184" s="13"/>
      <c r="SDN184" s="32"/>
      <c r="SDO184" s="32"/>
      <c r="SDP184" s="32"/>
      <c r="SDQ184" s="13"/>
      <c r="SDR184" s="32"/>
      <c r="SDS184" s="32"/>
      <c r="SDT184" s="32"/>
      <c r="SDU184" s="13"/>
      <c r="SDV184" s="32"/>
      <c r="SDW184" s="32"/>
      <c r="SDX184" s="32"/>
      <c r="SDY184" s="13"/>
      <c r="SDZ184" s="32"/>
      <c r="SEA184" s="32"/>
      <c r="SEB184" s="32"/>
      <c r="SEC184" s="13"/>
      <c r="SED184" s="32"/>
      <c r="SEE184" s="32"/>
      <c r="SEF184" s="32"/>
      <c r="SEG184" s="13"/>
      <c r="SEH184" s="32"/>
      <c r="SEI184" s="32"/>
      <c r="SEJ184" s="32"/>
      <c r="SEK184" s="13"/>
      <c r="SEL184" s="32"/>
      <c r="SEM184" s="32"/>
      <c r="SEN184" s="32"/>
      <c r="SEO184" s="13"/>
      <c r="SEP184" s="32"/>
      <c r="SEQ184" s="32"/>
      <c r="SER184" s="32"/>
      <c r="SES184" s="13"/>
      <c r="SET184" s="32"/>
      <c r="SEU184" s="32"/>
      <c r="SEV184" s="32"/>
      <c r="SEW184" s="13"/>
      <c r="SEX184" s="32"/>
      <c r="SEY184" s="32"/>
      <c r="SEZ184" s="32"/>
      <c r="SFA184" s="13"/>
      <c r="SFB184" s="32"/>
      <c r="SFC184" s="32"/>
      <c r="SFD184" s="32"/>
      <c r="SFE184" s="13"/>
      <c r="SFF184" s="32"/>
      <c r="SFG184" s="32"/>
      <c r="SFH184" s="32"/>
      <c r="SFI184" s="13"/>
      <c r="SFJ184" s="32"/>
      <c r="SFK184" s="32"/>
      <c r="SFL184" s="32"/>
      <c r="SFM184" s="13"/>
      <c r="SFN184" s="32"/>
      <c r="SFO184" s="32"/>
      <c r="SFP184" s="32"/>
      <c r="SFQ184" s="13"/>
      <c r="SFR184" s="32"/>
      <c r="SFS184" s="32"/>
      <c r="SFT184" s="32"/>
      <c r="SFU184" s="13"/>
      <c r="SFV184" s="32"/>
      <c r="SFW184" s="32"/>
      <c r="SFX184" s="32"/>
      <c r="SFY184" s="13"/>
      <c r="SFZ184" s="32"/>
      <c r="SGA184" s="32"/>
      <c r="SGB184" s="32"/>
      <c r="SGC184" s="13"/>
      <c r="SGD184" s="32"/>
      <c r="SGE184" s="32"/>
      <c r="SGF184" s="32"/>
      <c r="SGG184" s="13"/>
      <c r="SGH184" s="32"/>
      <c r="SGI184" s="32"/>
      <c r="SGJ184" s="32"/>
      <c r="SGK184" s="13"/>
      <c r="SGL184" s="32"/>
      <c r="SGM184" s="32"/>
      <c r="SGN184" s="32"/>
      <c r="SGO184" s="13"/>
      <c r="SGP184" s="32"/>
      <c r="SGQ184" s="32"/>
      <c r="SGR184" s="32"/>
      <c r="SGS184" s="13"/>
      <c r="SGT184" s="32"/>
      <c r="SGU184" s="32"/>
      <c r="SGV184" s="32"/>
      <c r="SGW184" s="13"/>
      <c r="SGX184" s="32"/>
      <c r="SGY184" s="32"/>
      <c r="SGZ184" s="32"/>
      <c r="SHA184" s="13"/>
      <c r="SHB184" s="32"/>
      <c r="SHC184" s="32"/>
      <c r="SHD184" s="32"/>
      <c r="SHE184" s="13"/>
      <c r="SHF184" s="32"/>
      <c r="SHG184" s="32"/>
      <c r="SHH184" s="32"/>
      <c r="SHI184" s="13"/>
      <c r="SHJ184" s="32"/>
      <c r="SHK184" s="32"/>
      <c r="SHL184" s="32"/>
      <c r="SHM184" s="13"/>
      <c r="SHN184" s="32"/>
      <c r="SHO184" s="32"/>
      <c r="SHP184" s="32"/>
      <c r="SHQ184" s="13"/>
      <c r="SHR184" s="32"/>
      <c r="SHS184" s="32"/>
      <c r="SHT184" s="32"/>
      <c r="SHU184" s="13"/>
      <c r="SHV184" s="32"/>
      <c r="SHW184" s="32"/>
      <c r="SHX184" s="32"/>
      <c r="SHY184" s="13"/>
      <c r="SHZ184" s="32"/>
      <c r="SIA184" s="32"/>
      <c r="SIB184" s="32"/>
      <c r="SIC184" s="13"/>
      <c r="SID184" s="32"/>
      <c r="SIE184" s="32"/>
      <c r="SIF184" s="32"/>
      <c r="SIG184" s="13"/>
      <c r="SIH184" s="32"/>
      <c r="SII184" s="32"/>
      <c r="SIJ184" s="32"/>
      <c r="SIK184" s="13"/>
      <c r="SIL184" s="32"/>
      <c r="SIM184" s="32"/>
      <c r="SIN184" s="32"/>
      <c r="SIO184" s="13"/>
      <c r="SIP184" s="32"/>
      <c r="SIQ184" s="32"/>
      <c r="SIR184" s="32"/>
      <c r="SIS184" s="13"/>
      <c r="SIT184" s="32"/>
      <c r="SIU184" s="32"/>
      <c r="SIV184" s="32"/>
      <c r="SIW184" s="13"/>
      <c r="SIX184" s="32"/>
      <c r="SIY184" s="32"/>
      <c r="SIZ184" s="32"/>
      <c r="SJA184" s="13"/>
      <c r="SJB184" s="32"/>
      <c r="SJC184" s="32"/>
      <c r="SJD184" s="32"/>
      <c r="SJE184" s="13"/>
      <c r="SJF184" s="32"/>
      <c r="SJG184" s="32"/>
      <c r="SJH184" s="32"/>
      <c r="SJI184" s="13"/>
      <c r="SJJ184" s="32"/>
      <c r="SJK184" s="32"/>
      <c r="SJL184" s="32"/>
      <c r="SJM184" s="13"/>
      <c r="SJN184" s="32"/>
      <c r="SJO184" s="32"/>
      <c r="SJP184" s="32"/>
      <c r="SJQ184" s="13"/>
      <c r="SJR184" s="32"/>
      <c r="SJS184" s="32"/>
      <c r="SJT184" s="32"/>
      <c r="SJU184" s="13"/>
      <c r="SJV184" s="32"/>
      <c r="SJW184" s="32"/>
      <c r="SJX184" s="32"/>
      <c r="SJY184" s="13"/>
      <c r="SJZ184" s="32"/>
      <c r="SKA184" s="32"/>
      <c r="SKB184" s="32"/>
      <c r="SKC184" s="13"/>
      <c r="SKD184" s="32"/>
      <c r="SKE184" s="32"/>
      <c r="SKF184" s="32"/>
      <c r="SKG184" s="13"/>
      <c r="SKH184" s="32"/>
      <c r="SKI184" s="32"/>
      <c r="SKJ184" s="32"/>
      <c r="SKK184" s="13"/>
      <c r="SKL184" s="32"/>
      <c r="SKM184" s="32"/>
      <c r="SKN184" s="32"/>
      <c r="SKO184" s="13"/>
      <c r="SKP184" s="32"/>
      <c r="SKQ184" s="32"/>
      <c r="SKR184" s="32"/>
      <c r="SKS184" s="13"/>
      <c r="SKT184" s="32"/>
      <c r="SKU184" s="32"/>
      <c r="SKV184" s="32"/>
      <c r="SKW184" s="13"/>
      <c r="SKX184" s="32"/>
      <c r="SKY184" s="32"/>
      <c r="SKZ184" s="32"/>
      <c r="SLA184" s="13"/>
      <c r="SLB184" s="32"/>
      <c r="SLC184" s="32"/>
      <c r="SLD184" s="32"/>
      <c r="SLE184" s="13"/>
      <c r="SLF184" s="32"/>
      <c r="SLG184" s="32"/>
      <c r="SLH184" s="32"/>
      <c r="SLI184" s="13"/>
      <c r="SLJ184" s="32"/>
      <c r="SLK184" s="32"/>
      <c r="SLL184" s="32"/>
      <c r="SLM184" s="13"/>
      <c r="SLN184" s="32"/>
      <c r="SLO184" s="32"/>
      <c r="SLP184" s="32"/>
      <c r="SLQ184" s="13"/>
      <c r="SLR184" s="32"/>
      <c r="SLS184" s="32"/>
      <c r="SLT184" s="32"/>
      <c r="SLU184" s="13"/>
      <c r="SLV184" s="32"/>
      <c r="SLW184" s="32"/>
      <c r="SLX184" s="32"/>
      <c r="SLY184" s="13"/>
      <c r="SLZ184" s="32"/>
      <c r="SMA184" s="32"/>
      <c r="SMB184" s="32"/>
      <c r="SMC184" s="13"/>
      <c r="SMD184" s="32"/>
      <c r="SME184" s="32"/>
      <c r="SMF184" s="32"/>
      <c r="SMG184" s="13"/>
      <c r="SMH184" s="32"/>
      <c r="SMI184" s="32"/>
      <c r="SMJ184" s="32"/>
      <c r="SMK184" s="13"/>
      <c r="SML184" s="32"/>
      <c r="SMM184" s="32"/>
      <c r="SMN184" s="32"/>
      <c r="SMO184" s="13"/>
      <c r="SMP184" s="32"/>
      <c r="SMQ184" s="32"/>
      <c r="SMR184" s="32"/>
      <c r="SMS184" s="13"/>
      <c r="SMT184" s="32"/>
      <c r="SMU184" s="32"/>
      <c r="SMV184" s="32"/>
      <c r="SMW184" s="13"/>
      <c r="SMX184" s="32"/>
      <c r="SMY184" s="32"/>
      <c r="SMZ184" s="32"/>
      <c r="SNA184" s="13"/>
      <c r="SNB184" s="32"/>
      <c r="SNC184" s="32"/>
      <c r="SND184" s="32"/>
      <c r="SNE184" s="13"/>
      <c r="SNF184" s="32"/>
      <c r="SNG184" s="32"/>
      <c r="SNH184" s="32"/>
      <c r="SNI184" s="13"/>
      <c r="SNJ184" s="32"/>
      <c r="SNK184" s="32"/>
      <c r="SNL184" s="32"/>
      <c r="SNM184" s="13"/>
      <c r="SNN184" s="32"/>
      <c r="SNO184" s="32"/>
      <c r="SNP184" s="32"/>
      <c r="SNQ184" s="13"/>
      <c r="SNR184" s="32"/>
      <c r="SNS184" s="32"/>
      <c r="SNT184" s="32"/>
      <c r="SNU184" s="13"/>
      <c r="SNV184" s="32"/>
      <c r="SNW184" s="32"/>
      <c r="SNX184" s="32"/>
      <c r="SNY184" s="13"/>
      <c r="SNZ184" s="32"/>
      <c r="SOA184" s="32"/>
      <c r="SOB184" s="32"/>
      <c r="SOC184" s="13"/>
      <c r="SOD184" s="32"/>
      <c r="SOE184" s="32"/>
      <c r="SOF184" s="32"/>
      <c r="SOG184" s="13"/>
      <c r="SOH184" s="32"/>
      <c r="SOI184" s="32"/>
      <c r="SOJ184" s="32"/>
      <c r="SOK184" s="13"/>
      <c r="SOL184" s="32"/>
      <c r="SOM184" s="32"/>
      <c r="SON184" s="32"/>
      <c r="SOO184" s="13"/>
      <c r="SOP184" s="32"/>
      <c r="SOQ184" s="32"/>
      <c r="SOR184" s="32"/>
      <c r="SOS184" s="13"/>
      <c r="SOT184" s="32"/>
      <c r="SOU184" s="32"/>
      <c r="SOV184" s="32"/>
      <c r="SOW184" s="13"/>
      <c r="SOX184" s="32"/>
      <c r="SOY184" s="32"/>
      <c r="SOZ184" s="32"/>
      <c r="SPA184" s="13"/>
      <c r="SPB184" s="32"/>
      <c r="SPC184" s="32"/>
      <c r="SPD184" s="32"/>
      <c r="SPE184" s="13"/>
      <c r="SPF184" s="32"/>
      <c r="SPG184" s="32"/>
      <c r="SPH184" s="32"/>
      <c r="SPI184" s="13"/>
      <c r="SPJ184" s="32"/>
      <c r="SPK184" s="32"/>
      <c r="SPL184" s="32"/>
      <c r="SPM184" s="13"/>
      <c r="SPN184" s="32"/>
      <c r="SPO184" s="32"/>
      <c r="SPP184" s="32"/>
      <c r="SPQ184" s="13"/>
      <c r="SPR184" s="32"/>
      <c r="SPS184" s="32"/>
      <c r="SPT184" s="32"/>
      <c r="SPU184" s="13"/>
      <c r="SPV184" s="32"/>
      <c r="SPW184" s="32"/>
      <c r="SPX184" s="32"/>
      <c r="SPY184" s="13"/>
      <c r="SPZ184" s="32"/>
      <c r="SQA184" s="32"/>
      <c r="SQB184" s="32"/>
      <c r="SQC184" s="13"/>
      <c r="SQD184" s="32"/>
      <c r="SQE184" s="32"/>
      <c r="SQF184" s="32"/>
      <c r="SQG184" s="13"/>
      <c r="SQH184" s="32"/>
      <c r="SQI184" s="32"/>
      <c r="SQJ184" s="32"/>
      <c r="SQK184" s="13"/>
      <c r="SQL184" s="32"/>
      <c r="SQM184" s="32"/>
      <c r="SQN184" s="32"/>
      <c r="SQO184" s="13"/>
      <c r="SQP184" s="32"/>
      <c r="SQQ184" s="32"/>
      <c r="SQR184" s="32"/>
      <c r="SQS184" s="13"/>
      <c r="SQT184" s="32"/>
      <c r="SQU184" s="32"/>
      <c r="SQV184" s="32"/>
      <c r="SQW184" s="13"/>
      <c r="SQX184" s="32"/>
      <c r="SQY184" s="32"/>
      <c r="SQZ184" s="32"/>
      <c r="SRA184" s="13"/>
      <c r="SRB184" s="32"/>
      <c r="SRC184" s="32"/>
      <c r="SRD184" s="32"/>
      <c r="SRE184" s="13"/>
      <c r="SRF184" s="32"/>
      <c r="SRG184" s="32"/>
      <c r="SRH184" s="32"/>
      <c r="SRI184" s="13"/>
      <c r="SRJ184" s="32"/>
      <c r="SRK184" s="32"/>
      <c r="SRL184" s="32"/>
      <c r="SRM184" s="13"/>
      <c r="SRN184" s="32"/>
      <c r="SRO184" s="32"/>
      <c r="SRP184" s="32"/>
      <c r="SRQ184" s="13"/>
      <c r="SRR184" s="32"/>
      <c r="SRS184" s="32"/>
      <c r="SRT184" s="32"/>
      <c r="SRU184" s="13"/>
      <c r="SRV184" s="32"/>
      <c r="SRW184" s="32"/>
      <c r="SRX184" s="32"/>
      <c r="SRY184" s="13"/>
      <c r="SRZ184" s="32"/>
      <c r="SSA184" s="32"/>
      <c r="SSB184" s="32"/>
      <c r="SSC184" s="13"/>
      <c r="SSD184" s="32"/>
      <c r="SSE184" s="32"/>
      <c r="SSF184" s="32"/>
      <c r="SSG184" s="13"/>
      <c r="SSH184" s="32"/>
      <c r="SSI184" s="32"/>
      <c r="SSJ184" s="32"/>
      <c r="SSK184" s="13"/>
      <c r="SSL184" s="32"/>
      <c r="SSM184" s="32"/>
      <c r="SSN184" s="32"/>
      <c r="SSO184" s="13"/>
      <c r="SSP184" s="32"/>
      <c r="SSQ184" s="32"/>
      <c r="SSR184" s="32"/>
      <c r="SSS184" s="13"/>
      <c r="SST184" s="32"/>
      <c r="SSU184" s="32"/>
      <c r="SSV184" s="32"/>
      <c r="SSW184" s="13"/>
      <c r="SSX184" s="32"/>
      <c r="SSY184" s="32"/>
      <c r="SSZ184" s="32"/>
      <c r="STA184" s="13"/>
      <c r="STB184" s="32"/>
      <c r="STC184" s="32"/>
      <c r="STD184" s="32"/>
      <c r="STE184" s="13"/>
      <c r="STF184" s="32"/>
      <c r="STG184" s="32"/>
      <c r="STH184" s="32"/>
      <c r="STI184" s="13"/>
      <c r="STJ184" s="32"/>
      <c r="STK184" s="32"/>
      <c r="STL184" s="32"/>
      <c r="STM184" s="13"/>
      <c r="STN184" s="32"/>
      <c r="STO184" s="32"/>
      <c r="STP184" s="32"/>
      <c r="STQ184" s="13"/>
      <c r="STR184" s="32"/>
      <c r="STS184" s="32"/>
      <c r="STT184" s="32"/>
      <c r="STU184" s="13"/>
      <c r="STV184" s="32"/>
      <c r="STW184" s="32"/>
      <c r="STX184" s="32"/>
      <c r="STY184" s="13"/>
      <c r="STZ184" s="32"/>
      <c r="SUA184" s="32"/>
      <c r="SUB184" s="32"/>
      <c r="SUC184" s="13"/>
      <c r="SUD184" s="32"/>
      <c r="SUE184" s="32"/>
      <c r="SUF184" s="32"/>
      <c r="SUG184" s="13"/>
      <c r="SUH184" s="32"/>
      <c r="SUI184" s="32"/>
      <c r="SUJ184" s="32"/>
      <c r="SUK184" s="13"/>
      <c r="SUL184" s="32"/>
      <c r="SUM184" s="32"/>
      <c r="SUN184" s="32"/>
      <c r="SUO184" s="13"/>
      <c r="SUP184" s="32"/>
      <c r="SUQ184" s="32"/>
      <c r="SUR184" s="32"/>
      <c r="SUS184" s="13"/>
      <c r="SUT184" s="32"/>
      <c r="SUU184" s="32"/>
      <c r="SUV184" s="32"/>
      <c r="SUW184" s="13"/>
      <c r="SUX184" s="32"/>
      <c r="SUY184" s="32"/>
      <c r="SUZ184" s="32"/>
      <c r="SVA184" s="13"/>
      <c r="SVB184" s="32"/>
      <c r="SVC184" s="32"/>
      <c r="SVD184" s="32"/>
      <c r="SVE184" s="13"/>
      <c r="SVF184" s="32"/>
      <c r="SVG184" s="32"/>
      <c r="SVH184" s="32"/>
      <c r="SVI184" s="13"/>
      <c r="SVJ184" s="32"/>
      <c r="SVK184" s="32"/>
      <c r="SVL184" s="32"/>
      <c r="SVM184" s="13"/>
      <c r="SVN184" s="32"/>
      <c r="SVO184" s="32"/>
      <c r="SVP184" s="32"/>
      <c r="SVQ184" s="13"/>
      <c r="SVR184" s="32"/>
      <c r="SVS184" s="32"/>
      <c r="SVT184" s="32"/>
      <c r="SVU184" s="13"/>
      <c r="SVV184" s="32"/>
      <c r="SVW184" s="32"/>
      <c r="SVX184" s="32"/>
      <c r="SVY184" s="13"/>
      <c r="SVZ184" s="32"/>
      <c r="SWA184" s="32"/>
      <c r="SWB184" s="32"/>
      <c r="SWC184" s="13"/>
      <c r="SWD184" s="32"/>
      <c r="SWE184" s="32"/>
      <c r="SWF184" s="32"/>
      <c r="SWG184" s="13"/>
      <c r="SWH184" s="32"/>
      <c r="SWI184" s="32"/>
      <c r="SWJ184" s="32"/>
      <c r="SWK184" s="13"/>
      <c r="SWL184" s="32"/>
      <c r="SWM184" s="32"/>
      <c r="SWN184" s="32"/>
      <c r="SWO184" s="13"/>
      <c r="SWP184" s="32"/>
      <c r="SWQ184" s="32"/>
      <c r="SWR184" s="32"/>
      <c r="SWS184" s="13"/>
      <c r="SWT184" s="32"/>
      <c r="SWU184" s="32"/>
      <c r="SWV184" s="32"/>
      <c r="SWW184" s="13"/>
      <c r="SWX184" s="32"/>
      <c r="SWY184" s="32"/>
      <c r="SWZ184" s="32"/>
      <c r="SXA184" s="13"/>
      <c r="SXB184" s="32"/>
      <c r="SXC184" s="32"/>
      <c r="SXD184" s="32"/>
      <c r="SXE184" s="13"/>
      <c r="SXF184" s="32"/>
      <c r="SXG184" s="32"/>
      <c r="SXH184" s="32"/>
      <c r="SXI184" s="13"/>
      <c r="SXJ184" s="32"/>
      <c r="SXK184" s="32"/>
      <c r="SXL184" s="32"/>
      <c r="SXM184" s="13"/>
      <c r="SXN184" s="32"/>
      <c r="SXO184" s="32"/>
      <c r="SXP184" s="32"/>
      <c r="SXQ184" s="13"/>
      <c r="SXR184" s="32"/>
      <c r="SXS184" s="32"/>
      <c r="SXT184" s="32"/>
      <c r="SXU184" s="13"/>
      <c r="SXV184" s="32"/>
      <c r="SXW184" s="32"/>
      <c r="SXX184" s="32"/>
      <c r="SXY184" s="13"/>
      <c r="SXZ184" s="32"/>
      <c r="SYA184" s="32"/>
      <c r="SYB184" s="32"/>
      <c r="SYC184" s="13"/>
      <c r="SYD184" s="32"/>
      <c r="SYE184" s="32"/>
      <c r="SYF184" s="32"/>
      <c r="SYG184" s="13"/>
      <c r="SYH184" s="32"/>
      <c r="SYI184" s="32"/>
      <c r="SYJ184" s="32"/>
      <c r="SYK184" s="13"/>
      <c r="SYL184" s="32"/>
      <c r="SYM184" s="32"/>
      <c r="SYN184" s="32"/>
      <c r="SYO184" s="13"/>
      <c r="SYP184" s="32"/>
      <c r="SYQ184" s="32"/>
      <c r="SYR184" s="32"/>
      <c r="SYS184" s="13"/>
      <c r="SYT184" s="32"/>
      <c r="SYU184" s="32"/>
      <c r="SYV184" s="32"/>
      <c r="SYW184" s="13"/>
      <c r="SYX184" s="32"/>
      <c r="SYY184" s="32"/>
      <c r="SYZ184" s="32"/>
      <c r="SZA184" s="13"/>
      <c r="SZB184" s="32"/>
      <c r="SZC184" s="32"/>
      <c r="SZD184" s="32"/>
      <c r="SZE184" s="13"/>
      <c r="SZF184" s="32"/>
      <c r="SZG184" s="32"/>
      <c r="SZH184" s="32"/>
      <c r="SZI184" s="13"/>
      <c r="SZJ184" s="32"/>
      <c r="SZK184" s="32"/>
      <c r="SZL184" s="32"/>
      <c r="SZM184" s="13"/>
      <c r="SZN184" s="32"/>
      <c r="SZO184" s="32"/>
      <c r="SZP184" s="32"/>
      <c r="SZQ184" s="13"/>
      <c r="SZR184" s="32"/>
      <c r="SZS184" s="32"/>
      <c r="SZT184" s="32"/>
      <c r="SZU184" s="13"/>
      <c r="SZV184" s="32"/>
      <c r="SZW184" s="32"/>
      <c r="SZX184" s="32"/>
      <c r="SZY184" s="13"/>
      <c r="SZZ184" s="32"/>
      <c r="TAA184" s="32"/>
      <c r="TAB184" s="32"/>
      <c r="TAC184" s="13"/>
      <c r="TAD184" s="32"/>
      <c r="TAE184" s="32"/>
      <c r="TAF184" s="32"/>
      <c r="TAG184" s="13"/>
      <c r="TAH184" s="32"/>
      <c r="TAI184" s="32"/>
      <c r="TAJ184" s="32"/>
      <c r="TAK184" s="13"/>
      <c r="TAL184" s="32"/>
      <c r="TAM184" s="32"/>
      <c r="TAN184" s="32"/>
      <c r="TAO184" s="13"/>
      <c r="TAP184" s="32"/>
      <c r="TAQ184" s="32"/>
      <c r="TAR184" s="32"/>
      <c r="TAS184" s="13"/>
      <c r="TAT184" s="32"/>
      <c r="TAU184" s="32"/>
      <c r="TAV184" s="32"/>
      <c r="TAW184" s="13"/>
      <c r="TAX184" s="32"/>
      <c r="TAY184" s="32"/>
      <c r="TAZ184" s="32"/>
      <c r="TBA184" s="13"/>
      <c r="TBB184" s="32"/>
      <c r="TBC184" s="32"/>
      <c r="TBD184" s="32"/>
      <c r="TBE184" s="13"/>
      <c r="TBF184" s="32"/>
      <c r="TBG184" s="32"/>
      <c r="TBH184" s="32"/>
      <c r="TBI184" s="13"/>
      <c r="TBJ184" s="32"/>
      <c r="TBK184" s="32"/>
      <c r="TBL184" s="32"/>
      <c r="TBM184" s="13"/>
      <c r="TBN184" s="32"/>
      <c r="TBO184" s="32"/>
      <c r="TBP184" s="32"/>
      <c r="TBQ184" s="13"/>
      <c r="TBR184" s="32"/>
      <c r="TBS184" s="32"/>
      <c r="TBT184" s="32"/>
      <c r="TBU184" s="13"/>
      <c r="TBV184" s="32"/>
      <c r="TBW184" s="32"/>
      <c r="TBX184" s="32"/>
      <c r="TBY184" s="13"/>
      <c r="TBZ184" s="32"/>
      <c r="TCA184" s="32"/>
      <c r="TCB184" s="32"/>
      <c r="TCC184" s="13"/>
      <c r="TCD184" s="32"/>
      <c r="TCE184" s="32"/>
      <c r="TCF184" s="32"/>
      <c r="TCG184" s="13"/>
      <c r="TCH184" s="32"/>
      <c r="TCI184" s="32"/>
      <c r="TCJ184" s="32"/>
      <c r="TCK184" s="13"/>
      <c r="TCL184" s="32"/>
      <c r="TCM184" s="32"/>
      <c r="TCN184" s="32"/>
      <c r="TCO184" s="13"/>
      <c r="TCP184" s="32"/>
      <c r="TCQ184" s="32"/>
      <c r="TCR184" s="32"/>
      <c r="TCS184" s="13"/>
      <c r="TCT184" s="32"/>
      <c r="TCU184" s="32"/>
      <c r="TCV184" s="32"/>
      <c r="TCW184" s="13"/>
      <c r="TCX184" s="32"/>
      <c r="TCY184" s="32"/>
      <c r="TCZ184" s="32"/>
      <c r="TDA184" s="13"/>
      <c r="TDB184" s="32"/>
      <c r="TDC184" s="32"/>
      <c r="TDD184" s="32"/>
      <c r="TDE184" s="13"/>
      <c r="TDF184" s="32"/>
      <c r="TDG184" s="32"/>
      <c r="TDH184" s="32"/>
      <c r="TDI184" s="13"/>
      <c r="TDJ184" s="32"/>
      <c r="TDK184" s="32"/>
      <c r="TDL184" s="32"/>
      <c r="TDM184" s="13"/>
      <c r="TDN184" s="32"/>
      <c r="TDO184" s="32"/>
      <c r="TDP184" s="32"/>
      <c r="TDQ184" s="13"/>
      <c r="TDR184" s="32"/>
      <c r="TDS184" s="32"/>
      <c r="TDT184" s="32"/>
      <c r="TDU184" s="13"/>
      <c r="TDV184" s="32"/>
      <c r="TDW184" s="32"/>
      <c r="TDX184" s="32"/>
      <c r="TDY184" s="13"/>
      <c r="TDZ184" s="32"/>
      <c r="TEA184" s="32"/>
      <c r="TEB184" s="32"/>
      <c r="TEC184" s="13"/>
      <c r="TED184" s="32"/>
      <c r="TEE184" s="32"/>
      <c r="TEF184" s="32"/>
      <c r="TEG184" s="13"/>
      <c r="TEH184" s="32"/>
      <c r="TEI184" s="32"/>
      <c r="TEJ184" s="32"/>
      <c r="TEK184" s="13"/>
      <c r="TEL184" s="32"/>
      <c r="TEM184" s="32"/>
      <c r="TEN184" s="32"/>
      <c r="TEO184" s="13"/>
      <c r="TEP184" s="32"/>
      <c r="TEQ184" s="32"/>
      <c r="TER184" s="32"/>
      <c r="TES184" s="13"/>
      <c r="TET184" s="32"/>
      <c r="TEU184" s="32"/>
      <c r="TEV184" s="32"/>
      <c r="TEW184" s="13"/>
      <c r="TEX184" s="32"/>
      <c r="TEY184" s="32"/>
      <c r="TEZ184" s="32"/>
      <c r="TFA184" s="13"/>
      <c r="TFB184" s="32"/>
      <c r="TFC184" s="32"/>
      <c r="TFD184" s="32"/>
      <c r="TFE184" s="13"/>
      <c r="TFF184" s="32"/>
      <c r="TFG184" s="32"/>
      <c r="TFH184" s="32"/>
      <c r="TFI184" s="13"/>
      <c r="TFJ184" s="32"/>
      <c r="TFK184" s="32"/>
      <c r="TFL184" s="32"/>
      <c r="TFM184" s="13"/>
      <c r="TFN184" s="32"/>
      <c r="TFO184" s="32"/>
      <c r="TFP184" s="32"/>
      <c r="TFQ184" s="13"/>
      <c r="TFR184" s="32"/>
      <c r="TFS184" s="32"/>
      <c r="TFT184" s="32"/>
      <c r="TFU184" s="13"/>
      <c r="TFV184" s="32"/>
      <c r="TFW184" s="32"/>
      <c r="TFX184" s="32"/>
      <c r="TFY184" s="13"/>
      <c r="TFZ184" s="32"/>
      <c r="TGA184" s="32"/>
      <c r="TGB184" s="32"/>
      <c r="TGC184" s="13"/>
      <c r="TGD184" s="32"/>
      <c r="TGE184" s="32"/>
      <c r="TGF184" s="32"/>
      <c r="TGG184" s="13"/>
      <c r="TGH184" s="32"/>
      <c r="TGI184" s="32"/>
      <c r="TGJ184" s="32"/>
      <c r="TGK184" s="13"/>
      <c r="TGL184" s="32"/>
      <c r="TGM184" s="32"/>
      <c r="TGN184" s="32"/>
      <c r="TGO184" s="13"/>
      <c r="TGP184" s="32"/>
      <c r="TGQ184" s="32"/>
      <c r="TGR184" s="32"/>
      <c r="TGS184" s="13"/>
      <c r="TGT184" s="32"/>
      <c r="TGU184" s="32"/>
      <c r="TGV184" s="32"/>
      <c r="TGW184" s="13"/>
      <c r="TGX184" s="32"/>
      <c r="TGY184" s="32"/>
      <c r="TGZ184" s="32"/>
      <c r="THA184" s="13"/>
      <c r="THB184" s="32"/>
      <c r="THC184" s="32"/>
      <c r="THD184" s="32"/>
      <c r="THE184" s="13"/>
      <c r="THF184" s="32"/>
      <c r="THG184" s="32"/>
      <c r="THH184" s="32"/>
      <c r="THI184" s="13"/>
      <c r="THJ184" s="32"/>
      <c r="THK184" s="32"/>
      <c r="THL184" s="32"/>
      <c r="THM184" s="13"/>
      <c r="THN184" s="32"/>
      <c r="THO184" s="32"/>
      <c r="THP184" s="32"/>
      <c r="THQ184" s="13"/>
      <c r="THR184" s="32"/>
      <c r="THS184" s="32"/>
      <c r="THT184" s="32"/>
      <c r="THU184" s="13"/>
      <c r="THV184" s="32"/>
      <c r="THW184" s="32"/>
      <c r="THX184" s="32"/>
      <c r="THY184" s="13"/>
      <c r="THZ184" s="32"/>
      <c r="TIA184" s="32"/>
      <c r="TIB184" s="32"/>
      <c r="TIC184" s="13"/>
      <c r="TID184" s="32"/>
      <c r="TIE184" s="32"/>
      <c r="TIF184" s="32"/>
      <c r="TIG184" s="13"/>
      <c r="TIH184" s="32"/>
      <c r="TII184" s="32"/>
      <c r="TIJ184" s="32"/>
      <c r="TIK184" s="13"/>
      <c r="TIL184" s="32"/>
      <c r="TIM184" s="32"/>
      <c r="TIN184" s="32"/>
      <c r="TIO184" s="13"/>
      <c r="TIP184" s="32"/>
      <c r="TIQ184" s="32"/>
      <c r="TIR184" s="32"/>
      <c r="TIS184" s="13"/>
      <c r="TIT184" s="32"/>
      <c r="TIU184" s="32"/>
      <c r="TIV184" s="32"/>
      <c r="TIW184" s="13"/>
      <c r="TIX184" s="32"/>
      <c r="TIY184" s="32"/>
      <c r="TIZ184" s="32"/>
      <c r="TJA184" s="13"/>
      <c r="TJB184" s="32"/>
      <c r="TJC184" s="32"/>
      <c r="TJD184" s="32"/>
      <c r="TJE184" s="13"/>
      <c r="TJF184" s="32"/>
      <c r="TJG184" s="32"/>
      <c r="TJH184" s="32"/>
      <c r="TJI184" s="13"/>
      <c r="TJJ184" s="32"/>
      <c r="TJK184" s="32"/>
      <c r="TJL184" s="32"/>
      <c r="TJM184" s="13"/>
      <c r="TJN184" s="32"/>
      <c r="TJO184" s="32"/>
      <c r="TJP184" s="32"/>
      <c r="TJQ184" s="13"/>
      <c r="TJR184" s="32"/>
      <c r="TJS184" s="32"/>
      <c r="TJT184" s="32"/>
      <c r="TJU184" s="13"/>
      <c r="TJV184" s="32"/>
      <c r="TJW184" s="32"/>
      <c r="TJX184" s="32"/>
      <c r="TJY184" s="13"/>
      <c r="TJZ184" s="32"/>
      <c r="TKA184" s="32"/>
      <c r="TKB184" s="32"/>
      <c r="TKC184" s="13"/>
      <c r="TKD184" s="32"/>
      <c r="TKE184" s="32"/>
      <c r="TKF184" s="32"/>
      <c r="TKG184" s="13"/>
      <c r="TKH184" s="32"/>
      <c r="TKI184" s="32"/>
      <c r="TKJ184" s="32"/>
      <c r="TKK184" s="13"/>
      <c r="TKL184" s="32"/>
      <c r="TKM184" s="32"/>
      <c r="TKN184" s="32"/>
      <c r="TKO184" s="13"/>
      <c r="TKP184" s="32"/>
      <c r="TKQ184" s="32"/>
      <c r="TKR184" s="32"/>
      <c r="TKS184" s="13"/>
      <c r="TKT184" s="32"/>
      <c r="TKU184" s="32"/>
      <c r="TKV184" s="32"/>
      <c r="TKW184" s="13"/>
      <c r="TKX184" s="32"/>
      <c r="TKY184" s="32"/>
      <c r="TKZ184" s="32"/>
      <c r="TLA184" s="13"/>
      <c r="TLB184" s="32"/>
      <c r="TLC184" s="32"/>
      <c r="TLD184" s="32"/>
      <c r="TLE184" s="13"/>
      <c r="TLF184" s="32"/>
      <c r="TLG184" s="32"/>
      <c r="TLH184" s="32"/>
      <c r="TLI184" s="13"/>
      <c r="TLJ184" s="32"/>
      <c r="TLK184" s="32"/>
      <c r="TLL184" s="32"/>
      <c r="TLM184" s="13"/>
      <c r="TLN184" s="32"/>
      <c r="TLO184" s="32"/>
      <c r="TLP184" s="32"/>
      <c r="TLQ184" s="13"/>
      <c r="TLR184" s="32"/>
      <c r="TLS184" s="32"/>
      <c r="TLT184" s="32"/>
      <c r="TLU184" s="13"/>
      <c r="TLV184" s="32"/>
      <c r="TLW184" s="32"/>
      <c r="TLX184" s="32"/>
      <c r="TLY184" s="13"/>
      <c r="TLZ184" s="32"/>
      <c r="TMA184" s="32"/>
      <c r="TMB184" s="32"/>
      <c r="TMC184" s="13"/>
      <c r="TMD184" s="32"/>
      <c r="TME184" s="32"/>
      <c r="TMF184" s="32"/>
      <c r="TMG184" s="13"/>
      <c r="TMH184" s="32"/>
      <c r="TMI184" s="32"/>
      <c r="TMJ184" s="32"/>
      <c r="TMK184" s="13"/>
      <c r="TML184" s="32"/>
      <c r="TMM184" s="32"/>
      <c r="TMN184" s="32"/>
      <c r="TMO184" s="13"/>
      <c r="TMP184" s="32"/>
      <c r="TMQ184" s="32"/>
      <c r="TMR184" s="32"/>
      <c r="TMS184" s="13"/>
      <c r="TMT184" s="32"/>
      <c r="TMU184" s="32"/>
      <c r="TMV184" s="32"/>
      <c r="TMW184" s="13"/>
      <c r="TMX184" s="32"/>
      <c r="TMY184" s="32"/>
      <c r="TMZ184" s="32"/>
      <c r="TNA184" s="13"/>
      <c r="TNB184" s="32"/>
      <c r="TNC184" s="32"/>
      <c r="TND184" s="32"/>
      <c r="TNE184" s="13"/>
      <c r="TNF184" s="32"/>
      <c r="TNG184" s="32"/>
      <c r="TNH184" s="32"/>
      <c r="TNI184" s="13"/>
      <c r="TNJ184" s="32"/>
      <c r="TNK184" s="32"/>
      <c r="TNL184" s="32"/>
      <c r="TNM184" s="13"/>
      <c r="TNN184" s="32"/>
      <c r="TNO184" s="32"/>
      <c r="TNP184" s="32"/>
      <c r="TNQ184" s="13"/>
      <c r="TNR184" s="32"/>
      <c r="TNS184" s="32"/>
      <c r="TNT184" s="32"/>
      <c r="TNU184" s="13"/>
      <c r="TNV184" s="32"/>
      <c r="TNW184" s="32"/>
      <c r="TNX184" s="32"/>
      <c r="TNY184" s="13"/>
      <c r="TNZ184" s="32"/>
      <c r="TOA184" s="32"/>
      <c r="TOB184" s="32"/>
      <c r="TOC184" s="13"/>
      <c r="TOD184" s="32"/>
      <c r="TOE184" s="32"/>
      <c r="TOF184" s="32"/>
      <c r="TOG184" s="13"/>
      <c r="TOH184" s="32"/>
      <c r="TOI184" s="32"/>
      <c r="TOJ184" s="32"/>
      <c r="TOK184" s="13"/>
      <c r="TOL184" s="32"/>
      <c r="TOM184" s="32"/>
      <c r="TON184" s="32"/>
      <c r="TOO184" s="13"/>
      <c r="TOP184" s="32"/>
      <c r="TOQ184" s="32"/>
      <c r="TOR184" s="32"/>
      <c r="TOS184" s="13"/>
      <c r="TOT184" s="32"/>
      <c r="TOU184" s="32"/>
      <c r="TOV184" s="32"/>
      <c r="TOW184" s="13"/>
      <c r="TOX184" s="32"/>
      <c r="TOY184" s="32"/>
      <c r="TOZ184" s="32"/>
      <c r="TPA184" s="13"/>
      <c r="TPB184" s="32"/>
      <c r="TPC184" s="32"/>
      <c r="TPD184" s="32"/>
      <c r="TPE184" s="13"/>
      <c r="TPF184" s="32"/>
      <c r="TPG184" s="32"/>
      <c r="TPH184" s="32"/>
      <c r="TPI184" s="13"/>
      <c r="TPJ184" s="32"/>
      <c r="TPK184" s="32"/>
      <c r="TPL184" s="32"/>
      <c r="TPM184" s="13"/>
      <c r="TPN184" s="32"/>
      <c r="TPO184" s="32"/>
      <c r="TPP184" s="32"/>
      <c r="TPQ184" s="13"/>
      <c r="TPR184" s="32"/>
      <c r="TPS184" s="32"/>
      <c r="TPT184" s="32"/>
      <c r="TPU184" s="13"/>
      <c r="TPV184" s="32"/>
      <c r="TPW184" s="32"/>
      <c r="TPX184" s="32"/>
      <c r="TPY184" s="13"/>
      <c r="TPZ184" s="32"/>
      <c r="TQA184" s="32"/>
      <c r="TQB184" s="32"/>
      <c r="TQC184" s="13"/>
      <c r="TQD184" s="32"/>
      <c r="TQE184" s="32"/>
      <c r="TQF184" s="32"/>
      <c r="TQG184" s="13"/>
      <c r="TQH184" s="32"/>
      <c r="TQI184" s="32"/>
      <c r="TQJ184" s="32"/>
      <c r="TQK184" s="13"/>
      <c r="TQL184" s="32"/>
      <c r="TQM184" s="32"/>
      <c r="TQN184" s="32"/>
      <c r="TQO184" s="13"/>
      <c r="TQP184" s="32"/>
      <c r="TQQ184" s="32"/>
      <c r="TQR184" s="32"/>
      <c r="TQS184" s="13"/>
      <c r="TQT184" s="32"/>
      <c r="TQU184" s="32"/>
      <c r="TQV184" s="32"/>
      <c r="TQW184" s="13"/>
      <c r="TQX184" s="32"/>
      <c r="TQY184" s="32"/>
      <c r="TQZ184" s="32"/>
      <c r="TRA184" s="13"/>
      <c r="TRB184" s="32"/>
      <c r="TRC184" s="32"/>
      <c r="TRD184" s="32"/>
      <c r="TRE184" s="13"/>
      <c r="TRF184" s="32"/>
      <c r="TRG184" s="32"/>
      <c r="TRH184" s="32"/>
      <c r="TRI184" s="13"/>
      <c r="TRJ184" s="32"/>
      <c r="TRK184" s="32"/>
      <c r="TRL184" s="32"/>
      <c r="TRM184" s="13"/>
      <c r="TRN184" s="32"/>
      <c r="TRO184" s="32"/>
      <c r="TRP184" s="32"/>
      <c r="TRQ184" s="13"/>
      <c r="TRR184" s="32"/>
      <c r="TRS184" s="32"/>
      <c r="TRT184" s="32"/>
      <c r="TRU184" s="13"/>
      <c r="TRV184" s="32"/>
      <c r="TRW184" s="32"/>
      <c r="TRX184" s="32"/>
      <c r="TRY184" s="13"/>
      <c r="TRZ184" s="32"/>
      <c r="TSA184" s="32"/>
      <c r="TSB184" s="32"/>
      <c r="TSC184" s="13"/>
      <c r="TSD184" s="32"/>
      <c r="TSE184" s="32"/>
      <c r="TSF184" s="32"/>
      <c r="TSG184" s="13"/>
      <c r="TSH184" s="32"/>
      <c r="TSI184" s="32"/>
      <c r="TSJ184" s="32"/>
      <c r="TSK184" s="13"/>
      <c r="TSL184" s="32"/>
      <c r="TSM184" s="32"/>
      <c r="TSN184" s="32"/>
      <c r="TSO184" s="13"/>
      <c r="TSP184" s="32"/>
      <c r="TSQ184" s="32"/>
      <c r="TSR184" s="32"/>
      <c r="TSS184" s="13"/>
      <c r="TST184" s="32"/>
      <c r="TSU184" s="32"/>
      <c r="TSV184" s="32"/>
      <c r="TSW184" s="13"/>
      <c r="TSX184" s="32"/>
      <c r="TSY184" s="32"/>
      <c r="TSZ184" s="32"/>
      <c r="TTA184" s="13"/>
      <c r="TTB184" s="32"/>
      <c r="TTC184" s="32"/>
      <c r="TTD184" s="32"/>
      <c r="TTE184" s="13"/>
      <c r="TTF184" s="32"/>
      <c r="TTG184" s="32"/>
      <c r="TTH184" s="32"/>
      <c r="TTI184" s="13"/>
      <c r="TTJ184" s="32"/>
      <c r="TTK184" s="32"/>
      <c r="TTL184" s="32"/>
      <c r="TTM184" s="13"/>
      <c r="TTN184" s="32"/>
      <c r="TTO184" s="32"/>
      <c r="TTP184" s="32"/>
      <c r="TTQ184" s="13"/>
      <c r="TTR184" s="32"/>
      <c r="TTS184" s="32"/>
      <c r="TTT184" s="32"/>
      <c r="TTU184" s="13"/>
      <c r="TTV184" s="32"/>
      <c r="TTW184" s="32"/>
      <c r="TTX184" s="32"/>
      <c r="TTY184" s="13"/>
      <c r="TTZ184" s="32"/>
      <c r="TUA184" s="32"/>
      <c r="TUB184" s="32"/>
      <c r="TUC184" s="13"/>
      <c r="TUD184" s="32"/>
      <c r="TUE184" s="32"/>
      <c r="TUF184" s="32"/>
      <c r="TUG184" s="13"/>
      <c r="TUH184" s="32"/>
      <c r="TUI184" s="32"/>
      <c r="TUJ184" s="32"/>
      <c r="TUK184" s="13"/>
      <c r="TUL184" s="32"/>
      <c r="TUM184" s="32"/>
      <c r="TUN184" s="32"/>
      <c r="TUO184" s="13"/>
      <c r="TUP184" s="32"/>
      <c r="TUQ184" s="32"/>
      <c r="TUR184" s="32"/>
      <c r="TUS184" s="13"/>
      <c r="TUT184" s="32"/>
      <c r="TUU184" s="32"/>
      <c r="TUV184" s="32"/>
      <c r="TUW184" s="13"/>
      <c r="TUX184" s="32"/>
      <c r="TUY184" s="32"/>
      <c r="TUZ184" s="32"/>
      <c r="TVA184" s="13"/>
      <c r="TVB184" s="32"/>
      <c r="TVC184" s="32"/>
      <c r="TVD184" s="32"/>
      <c r="TVE184" s="13"/>
      <c r="TVF184" s="32"/>
      <c r="TVG184" s="32"/>
      <c r="TVH184" s="32"/>
      <c r="TVI184" s="13"/>
      <c r="TVJ184" s="32"/>
      <c r="TVK184" s="32"/>
      <c r="TVL184" s="32"/>
      <c r="TVM184" s="13"/>
      <c r="TVN184" s="32"/>
      <c r="TVO184" s="32"/>
      <c r="TVP184" s="32"/>
      <c r="TVQ184" s="13"/>
      <c r="TVR184" s="32"/>
      <c r="TVS184" s="32"/>
      <c r="TVT184" s="32"/>
      <c r="TVU184" s="13"/>
      <c r="TVV184" s="32"/>
      <c r="TVW184" s="32"/>
      <c r="TVX184" s="32"/>
      <c r="TVY184" s="13"/>
      <c r="TVZ184" s="32"/>
      <c r="TWA184" s="32"/>
      <c r="TWB184" s="32"/>
      <c r="TWC184" s="13"/>
      <c r="TWD184" s="32"/>
      <c r="TWE184" s="32"/>
      <c r="TWF184" s="32"/>
      <c r="TWG184" s="13"/>
      <c r="TWH184" s="32"/>
      <c r="TWI184" s="32"/>
      <c r="TWJ184" s="32"/>
      <c r="TWK184" s="13"/>
      <c r="TWL184" s="32"/>
      <c r="TWM184" s="32"/>
      <c r="TWN184" s="32"/>
      <c r="TWO184" s="13"/>
      <c r="TWP184" s="32"/>
      <c r="TWQ184" s="32"/>
      <c r="TWR184" s="32"/>
      <c r="TWS184" s="13"/>
      <c r="TWT184" s="32"/>
      <c r="TWU184" s="32"/>
      <c r="TWV184" s="32"/>
      <c r="TWW184" s="13"/>
      <c r="TWX184" s="32"/>
      <c r="TWY184" s="32"/>
      <c r="TWZ184" s="32"/>
      <c r="TXA184" s="13"/>
      <c r="TXB184" s="32"/>
      <c r="TXC184" s="32"/>
      <c r="TXD184" s="32"/>
      <c r="TXE184" s="13"/>
      <c r="TXF184" s="32"/>
      <c r="TXG184" s="32"/>
      <c r="TXH184" s="32"/>
      <c r="TXI184" s="13"/>
      <c r="TXJ184" s="32"/>
      <c r="TXK184" s="32"/>
      <c r="TXL184" s="32"/>
      <c r="TXM184" s="13"/>
      <c r="TXN184" s="32"/>
      <c r="TXO184" s="32"/>
      <c r="TXP184" s="32"/>
      <c r="TXQ184" s="13"/>
      <c r="TXR184" s="32"/>
      <c r="TXS184" s="32"/>
      <c r="TXT184" s="32"/>
      <c r="TXU184" s="13"/>
      <c r="TXV184" s="32"/>
      <c r="TXW184" s="32"/>
      <c r="TXX184" s="32"/>
      <c r="TXY184" s="13"/>
      <c r="TXZ184" s="32"/>
      <c r="TYA184" s="32"/>
      <c r="TYB184" s="32"/>
      <c r="TYC184" s="13"/>
      <c r="TYD184" s="32"/>
      <c r="TYE184" s="32"/>
      <c r="TYF184" s="32"/>
      <c r="TYG184" s="13"/>
      <c r="TYH184" s="32"/>
      <c r="TYI184" s="32"/>
      <c r="TYJ184" s="32"/>
      <c r="TYK184" s="13"/>
      <c r="TYL184" s="32"/>
      <c r="TYM184" s="32"/>
      <c r="TYN184" s="32"/>
      <c r="TYO184" s="13"/>
      <c r="TYP184" s="32"/>
      <c r="TYQ184" s="32"/>
      <c r="TYR184" s="32"/>
      <c r="TYS184" s="13"/>
      <c r="TYT184" s="32"/>
      <c r="TYU184" s="32"/>
      <c r="TYV184" s="32"/>
      <c r="TYW184" s="13"/>
      <c r="TYX184" s="32"/>
      <c r="TYY184" s="32"/>
      <c r="TYZ184" s="32"/>
      <c r="TZA184" s="13"/>
      <c r="TZB184" s="32"/>
      <c r="TZC184" s="32"/>
      <c r="TZD184" s="32"/>
      <c r="TZE184" s="13"/>
      <c r="TZF184" s="32"/>
      <c r="TZG184" s="32"/>
      <c r="TZH184" s="32"/>
      <c r="TZI184" s="13"/>
      <c r="TZJ184" s="32"/>
      <c r="TZK184" s="32"/>
      <c r="TZL184" s="32"/>
      <c r="TZM184" s="13"/>
      <c r="TZN184" s="32"/>
      <c r="TZO184" s="32"/>
      <c r="TZP184" s="32"/>
      <c r="TZQ184" s="13"/>
      <c r="TZR184" s="32"/>
      <c r="TZS184" s="32"/>
      <c r="TZT184" s="32"/>
      <c r="TZU184" s="13"/>
      <c r="TZV184" s="32"/>
      <c r="TZW184" s="32"/>
      <c r="TZX184" s="32"/>
      <c r="TZY184" s="13"/>
      <c r="TZZ184" s="32"/>
      <c r="UAA184" s="32"/>
      <c r="UAB184" s="32"/>
      <c r="UAC184" s="13"/>
      <c r="UAD184" s="32"/>
      <c r="UAE184" s="32"/>
      <c r="UAF184" s="32"/>
      <c r="UAG184" s="13"/>
      <c r="UAH184" s="32"/>
      <c r="UAI184" s="32"/>
      <c r="UAJ184" s="32"/>
      <c r="UAK184" s="13"/>
      <c r="UAL184" s="32"/>
      <c r="UAM184" s="32"/>
      <c r="UAN184" s="32"/>
      <c r="UAO184" s="13"/>
      <c r="UAP184" s="32"/>
      <c r="UAQ184" s="32"/>
      <c r="UAR184" s="32"/>
      <c r="UAS184" s="13"/>
      <c r="UAT184" s="32"/>
      <c r="UAU184" s="32"/>
      <c r="UAV184" s="32"/>
      <c r="UAW184" s="13"/>
      <c r="UAX184" s="32"/>
      <c r="UAY184" s="32"/>
      <c r="UAZ184" s="32"/>
      <c r="UBA184" s="13"/>
      <c r="UBB184" s="32"/>
      <c r="UBC184" s="32"/>
      <c r="UBD184" s="32"/>
      <c r="UBE184" s="13"/>
      <c r="UBF184" s="32"/>
      <c r="UBG184" s="32"/>
      <c r="UBH184" s="32"/>
      <c r="UBI184" s="13"/>
      <c r="UBJ184" s="32"/>
      <c r="UBK184" s="32"/>
      <c r="UBL184" s="32"/>
      <c r="UBM184" s="13"/>
      <c r="UBN184" s="32"/>
      <c r="UBO184" s="32"/>
      <c r="UBP184" s="32"/>
      <c r="UBQ184" s="13"/>
      <c r="UBR184" s="32"/>
      <c r="UBS184" s="32"/>
      <c r="UBT184" s="32"/>
      <c r="UBU184" s="13"/>
      <c r="UBV184" s="32"/>
      <c r="UBW184" s="32"/>
      <c r="UBX184" s="32"/>
      <c r="UBY184" s="13"/>
      <c r="UBZ184" s="32"/>
      <c r="UCA184" s="32"/>
      <c r="UCB184" s="32"/>
      <c r="UCC184" s="13"/>
      <c r="UCD184" s="32"/>
      <c r="UCE184" s="32"/>
      <c r="UCF184" s="32"/>
      <c r="UCG184" s="13"/>
      <c r="UCH184" s="32"/>
      <c r="UCI184" s="32"/>
      <c r="UCJ184" s="32"/>
      <c r="UCK184" s="13"/>
      <c r="UCL184" s="32"/>
      <c r="UCM184" s="32"/>
      <c r="UCN184" s="32"/>
      <c r="UCO184" s="13"/>
      <c r="UCP184" s="32"/>
      <c r="UCQ184" s="32"/>
      <c r="UCR184" s="32"/>
      <c r="UCS184" s="13"/>
      <c r="UCT184" s="32"/>
      <c r="UCU184" s="32"/>
      <c r="UCV184" s="32"/>
      <c r="UCW184" s="13"/>
      <c r="UCX184" s="32"/>
      <c r="UCY184" s="32"/>
      <c r="UCZ184" s="32"/>
      <c r="UDA184" s="13"/>
      <c r="UDB184" s="32"/>
      <c r="UDC184" s="32"/>
      <c r="UDD184" s="32"/>
      <c r="UDE184" s="13"/>
      <c r="UDF184" s="32"/>
      <c r="UDG184" s="32"/>
      <c r="UDH184" s="32"/>
      <c r="UDI184" s="13"/>
      <c r="UDJ184" s="32"/>
      <c r="UDK184" s="32"/>
      <c r="UDL184" s="32"/>
      <c r="UDM184" s="13"/>
      <c r="UDN184" s="32"/>
      <c r="UDO184" s="32"/>
      <c r="UDP184" s="32"/>
      <c r="UDQ184" s="13"/>
      <c r="UDR184" s="32"/>
      <c r="UDS184" s="32"/>
      <c r="UDT184" s="32"/>
      <c r="UDU184" s="13"/>
      <c r="UDV184" s="32"/>
      <c r="UDW184" s="32"/>
      <c r="UDX184" s="32"/>
      <c r="UDY184" s="13"/>
      <c r="UDZ184" s="32"/>
      <c r="UEA184" s="32"/>
      <c r="UEB184" s="32"/>
      <c r="UEC184" s="13"/>
      <c r="UED184" s="32"/>
      <c r="UEE184" s="32"/>
      <c r="UEF184" s="32"/>
      <c r="UEG184" s="13"/>
      <c r="UEH184" s="32"/>
      <c r="UEI184" s="32"/>
      <c r="UEJ184" s="32"/>
      <c r="UEK184" s="13"/>
      <c r="UEL184" s="32"/>
      <c r="UEM184" s="32"/>
      <c r="UEN184" s="32"/>
      <c r="UEO184" s="13"/>
      <c r="UEP184" s="32"/>
      <c r="UEQ184" s="32"/>
      <c r="UER184" s="32"/>
      <c r="UES184" s="13"/>
      <c r="UET184" s="32"/>
      <c r="UEU184" s="32"/>
      <c r="UEV184" s="32"/>
      <c r="UEW184" s="13"/>
      <c r="UEX184" s="32"/>
      <c r="UEY184" s="32"/>
      <c r="UEZ184" s="32"/>
      <c r="UFA184" s="13"/>
      <c r="UFB184" s="32"/>
      <c r="UFC184" s="32"/>
      <c r="UFD184" s="32"/>
      <c r="UFE184" s="13"/>
      <c r="UFF184" s="32"/>
      <c r="UFG184" s="32"/>
      <c r="UFH184" s="32"/>
      <c r="UFI184" s="13"/>
      <c r="UFJ184" s="32"/>
      <c r="UFK184" s="32"/>
      <c r="UFL184" s="32"/>
      <c r="UFM184" s="13"/>
      <c r="UFN184" s="32"/>
      <c r="UFO184" s="32"/>
      <c r="UFP184" s="32"/>
      <c r="UFQ184" s="13"/>
      <c r="UFR184" s="32"/>
      <c r="UFS184" s="32"/>
      <c r="UFT184" s="32"/>
      <c r="UFU184" s="13"/>
      <c r="UFV184" s="32"/>
      <c r="UFW184" s="32"/>
      <c r="UFX184" s="32"/>
      <c r="UFY184" s="13"/>
      <c r="UFZ184" s="32"/>
      <c r="UGA184" s="32"/>
      <c r="UGB184" s="32"/>
      <c r="UGC184" s="13"/>
      <c r="UGD184" s="32"/>
      <c r="UGE184" s="32"/>
      <c r="UGF184" s="32"/>
      <c r="UGG184" s="13"/>
      <c r="UGH184" s="32"/>
      <c r="UGI184" s="32"/>
      <c r="UGJ184" s="32"/>
      <c r="UGK184" s="13"/>
      <c r="UGL184" s="32"/>
      <c r="UGM184" s="32"/>
      <c r="UGN184" s="32"/>
      <c r="UGO184" s="13"/>
      <c r="UGP184" s="32"/>
      <c r="UGQ184" s="32"/>
      <c r="UGR184" s="32"/>
      <c r="UGS184" s="13"/>
      <c r="UGT184" s="32"/>
      <c r="UGU184" s="32"/>
      <c r="UGV184" s="32"/>
      <c r="UGW184" s="13"/>
      <c r="UGX184" s="32"/>
      <c r="UGY184" s="32"/>
      <c r="UGZ184" s="32"/>
      <c r="UHA184" s="13"/>
      <c r="UHB184" s="32"/>
      <c r="UHC184" s="32"/>
      <c r="UHD184" s="32"/>
      <c r="UHE184" s="13"/>
      <c r="UHF184" s="32"/>
      <c r="UHG184" s="32"/>
      <c r="UHH184" s="32"/>
      <c r="UHI184" s="13"/>
      <c r="UHJ184" s="32"/>
      <c r="UHK184" s="32"/>
      <c r="UHL184" s="32"/>
      <c r="UHM184" s="13"/>
      <c r="UHN184" s="32"/>
      <c r="UHO184" s="32"/>
      <c r="UHP184" s="32"/>
      <c r="UHQ184" s="13"/>
      <c r="UHR184" s="32"/>
      <c r="UHS184" s="32"/>
      <c r="UHT184" s="32"/>
      <c r="UHU184" s="13"/>
      <c r="UHV184" s="32"/>
      <c r="UHW184" s="32"/>
      <c r="UHX184" s="32"/>
      <c r="UHY184" s="13"/>
      <c r="UHZ184" s="32"/>
      <c r="UIA184" s="32"/>
      <c r="UIB184" s="32"/>
      <c r="UIC184" s="13"/>
      <c r="UID184" s="32"/>
      <c r="UIE184" s="32"/>
      <c r="UIF184" s="32"/>
      <c r="UIG184" s="13"/>
      <c r="UIH184" s="32"/>
      <c r="UII184" s="32"/>
      <c r="UIJ184" s="32"/>
      <c r="UIK184" s="13"/>
      <c r="UIL184" s="32"/>
      <c r="UIM184" s="32"/>
      <c r="UIN184" s="32"/>
      <c r="UIO184" s="13"/>
      <c r="UIP184" s="32"/>
      <c r="UIQ184" s="32"/>
      <c r="UIR184" s="32"/>
      <c r="UIS184" s="13"/>
      <c r="UIT184" s="32"/>
      <c r="UIU184" s="32"/>
      <c r="UIV184" s="32"/>
      <c r="UIW184" s="13"/>
      <c r="UIX184" s="32"/>
      <c r="UIY184" s="32"/>
      <c r="UIZ184" s="32"/>
      <c r="UJA184" s="13"/>
      <c r="UJB184" s="32"/>
      <c r="UJC184" s="32"/>
      <c r="UJD184" s="32"/>
      <c r="UJE184" s="13"/>
      <c r="UJF184" s="32"/>
      <c r="UJG184" s="32"/>
      <c r="UJH184" s="32"/>
      <c r="UJI184" s="13"/>
      <c r="UJJ184" s="32"/>
      <c r="UJK184" s="32"/>
      <c r="UJL184" s="32"/>
      <c r="UJM184" s="13"/>
      <c r="UJN184" s="32"/>
      <c r="UJO184" s="32"/>
      <c r="UJP184" s="32"/>
      <c r="UJQ184" s="13"/>
      <c r="UJR184" s="32"/>
      <c r="UJS184" s="32"/>
      <c r="UJT184" s="32"/>
      <c r="UJU184" s="13"/>
      <c r="UJV184" s="32"/>
      <c r="UJW184" s="32"/>
      <c r="UJX184" s="32"/>
      <c r="UJY184" s="13"/>
      <c r="UJZ184" s="32"/>
      <c r="UKA184" s="32"/>
      <c r="UKB184" s="32"/>
      <c r="UKC184" s="13"/>
      <c r="UKD184" s="32"/>
      <c r="UKE184" s="32"/>
      <c r="UKF184" s="32"/>
      <c r="UKG184" s="13"/>
      <c r="UKH184" s="32"/>
      <c r="UKI184" s="32"/>
      <c r="UKJ184" s="32"/>
      <c r="UKK184" s="13"/>
      <c r="UKL184" s="32"/>
      <c r="UKM184" s="32"/>
      <c r="UKN184" s="32"/>
      <c r="UKO184" s="13"/>
      <c r="UKP184" s="32"/>
      <c r="UKQ184" s="32"/>
      <c r="UKR184" s="32"/>
      <c r="UKS184" s="13"/>
      <c r="UKT184" s="32"/>
      <c r="UKU184" s="32"/>
      <c r="UKV184" s="32"/>
      <c r="UKW184" s="13"/>
      <c r="UKX184" s="32"/>
      <c r="UKY184" s="32"/>
      <c r="UKZ184" s="32"/>
      <c r="ULA184" s="13"/>
      <c r="ULB184" s="32"/>
      <c r="ULC184" s="32"/>
      <c r="ULD184" s="32"/>
      <c r="ULE184" s="13"/>
      <c r="ULF184" s="32"/>
      <c r="ULG184" s="32"/>
      <c r="ULH184" s="32"/>
      <c r="ULI184" s="13"/>
      <c r="ULJ184" s="32"/>
      <c r="ULK184" s="32"/>
      <c r="ULL184" s="32"/>
      <c r="ULM184" s="13"/>
      <c r="ULN184" s="32"/>
      <c r="ULO184" s="32"/>
      <c r="ULP184" s="32"/>
      <c r="ULQ184" s="13"/>
      <c r="ULR184" s="32"/>
      <c r="ULS184" s="32"/>
      <c r="ULT184" s="32"/>
      <c r="ULU184" s="13"/>
      <c r="ULV184" s="32"/>
      <c r="ULW184" s="32"/>
      <c r="ULX184" s="32"/>
      <c r="ULY184" s="13"/>
      <c r="ULZ184" s="32"/>
      <c r="UMA184" s="32"/>
      <c r="UMB184" s="32"/>
      <c r="UMC184" s="13"/>
      <c r="UMD184" s="32"/>
      <c r="UME184" s="32"/>
      <c r="UMF184" s="32"/>
      <c r="UMG184" s="13"/>
      <c r="UMH184" s="32"/>
      <c r="UMI184" s="32"/>
      <c r="UMJ184" s="32"/>
      <c r="UMK184" s="13"/>
      <c r="UML184" s="32"/>
      <c r="UMM184" s="32"/>
      <c r="UMN184" s="32"/>
      <c r="UMO184" s="13"/>
      <c r="UMP184" s="32"/>
      <c r="UMQ184" s="32"/>
      <c r="UMR184" s="32"/>
      <c r="UMS184" s="13"/>
      <c r="UMT184" s="32"/>
      <c r="UMU184" s="32"/>
      <c r="UMV184" s="32"/>
      <c r="UMW184" s="13"/>
      <c r="UMX184" s="32"/>
      <c r="UMY184" s="32"/>
      <c r="UMZ184" s="32"/>
      <c r="UNA184" s="13"/>
      <c r="UNB184" s="32"/>
      <c r="UNC184" s="32"/>
      <c r="UND184" s="32"/>
      <c r="UNE184" s="13"/>
      <c r="UNF184" s="32"/>
      <c r="UNG184" s="32"/>
      <c r="UNH184" s="32"/>
      <c r="UNI184" s="13"/>
      <c r="UNJ184" s="32"/>
      <c r="UNK184" s="32"/>
      <c r="UNL184" s="32"/>
      <c r="UNM184" s="13"/>
      <c r="UNN184" s="32"/>
      <c r="UNO184" s="32"/>
      <c r="UNP184" s="32"/>
      <c r="UNQ184" s="13"/>
      <c r="UNR184" s="32"/>
      <c r="UNS184" s="32"/>
      <c r="UNT184" s="32"/>
      <c r="UNU184" s="13"/>
      <c r="UNV184" s="32"/>
      <c r="UNW184" s="32"/>
      <c r="UNX184" s="32"/>
      <c r="UNY184" s="13"/>
      <c r="UNZ184" s="32"/>
      <c r="UOA184" s="32"/>
      <c r="UOB184" s="32"/>
      <c r="UOC184" s="13"/>
      <c r="UOD184" s="32"/>
      <c r="UOE184" s="32"/>
      <c r="UOF184" s="32"/>
      <c r="UOG184" s="13"/>
      <c r="UOH184" s="32"/>
      <c r="UOI184" s="32"/>
      <c r="UOJ184" s="32"/>
      <c r="UOK184" s="13"/>
      <c r="UOL184" s="32"/>
      <c r="UOM184" s="32"/>
      <c r="UON184" s="32"/>
      <c r="UOO184" s="13"/>
      <c r="UOP184" s="32"/>
      <c r="UOQ184" s="32"/>
      <c r="UOR184" s="32"/>
      <c r="UOS184" s="13"/>
      <c r="UOT184" s="32"/>
      <c r="UOU184" s="32"/>
      <c r="UOV184" s="32"/>
      <c r="UOW184" s="13"/>
      <c r="UOX184" s="32"/>
      <c r="UOY184" s="32"/>
      <c r="UOZ184" s="32"/>
      <c r="UPA184" s="13"/>
      <c r="UPB184" s="32"/>
      <c r="UPC184" s="32"/>
      <c r="UPD184" s="32"/>
      <c r="UPE184" s="13"/>
      <c r="UPF184" s="32"/>
      <c r="UPG184" s="32"/>
      <c r="UPH184" s="32"/>
      <c r="UPI184" s="13"/>
      <c r="UPJ184" s="32"/>
      <c r="UPK184" s="32"/>
      <c r="UPL184" s="32"/>
      <c r="UPM184" s="13"/>
      <c r="UPN184" s="32"/>
      <c r="UPO184" s="32"/>
      <c r="UPP184" s="32"/>
      <c r="UPQ184" s="13"/>
      <c r="UPR184" s="32"/>
      <c r="UPS184" s="32"/>
      <c r="UPT184" s="32"/>
      <c r="UPU184" s="13"/>
      <c r="UPV184" s="32"/>
      <c r="UPW184" s="32"/>
      <c r="UPX184" s="32"/>
      <c r="UPY184" s="13"/>
      <c r="UPZ184" s="32"/>
      <c r="UQA184" s="32"/>
      <c r="UQB184" s="32"/>
      <c r="UQC184" s="13"/>
      <c r="UQD184" s="32"/>
      <c r="UQE184" s="32"/>
      <c r="UQF184" s="32"/>
      <c r="UQG184" s="13"/>
      <c r="UQH184" s="32"/>
      <c r="UQI184" s="32"/>
      <c r="UQJ184" s="32"/>
      <c r="UQK184" s="13"/>
      <c r="UQL184" s="32"/>
      <c r="UQM184" s="32"/>
      <c r="UQN184" s="32"/>
      <c r="UQO184" s="13"/>
      <c r="UQP184" s="32"/>
      <c r="UQQ184" s="32"/>
      <c r="UQR184" s="32"/>
      <c r="UQS184" s="13"/>
      <c r="UQT184" s="32"/>
      <c r="UQU184" s="32"/>
      <c r="UQV184" s="32"/>
      <c r="UQW184" s="13"/>
      <c r="UQX184" s="32"/>
      <c r="UQY184" s="32"/>
      <c r="UQZ184" s="32"/>
      <c r="URA184" s="13"/>
      <c r="URB184" s="32"/>
      <c r="URC184" s="32"/>
      <c r="URD184" s="32"/>
      <c r="URE184" s="13"/>
      <c r="URF184" s="32"/>
      <c r="URG184" s="32"/>
      <c r="URH184" s="32"/>
      <c r="URI184" s="13"/>
      <c r="URJ184" s="32"/>
      <c r="URK184" s="32"/>
      <c r="URL184" s="32"/>
      <c r="URM184" s="13"/>
      <c r="URN184" s="32"/>
      <c r="URO184" s="32"/>
      <c r="URP184" s="32"/>
      <c r="URQ184" s="13"/>
      <c r="URR184" s="32"/>
      <c r="URS184" s="32"/>
      <c r="URT184" s="32"/>
      <c r="URU184" s="13"/>
      <c r="URV184" s="32"/>
      <c r="URW184" s="32"/>
      <c r="URX184" s="32"/>
      <c r="URY184" s="13"/>
      <c r="URZ184" s="32"/>
      <c r="USA184" s="32"/>
      <c r="USB184" s="32"/>
      <c r="USC184" s="13"/>
      <c r="USD184" s="32"/>
      <c r="USE184" s="32"/>
      <c r="USF184" s="32"/>
      <c r="USG184" s="13"/>
      <c r="USH184" s="32"/>
      <c r="USI184" s="32"/>
      <c r="USJ184" s="32"/>
      <c r="USK184" s="13"/>
      <c r="USL184" s="32"/>
      <c r="USM184" s="32"/>
      <c r="USN184" s="32"/>
      <c r="USO184" s="13"/>
      <c r="USP184" s="32"/>
      <c r="USQ184" s="32"/>
      <c r="USR184" s="32"/>
      <c r="USS184" s="13"/>
      <c r="UST184" s="32"/>
      <c r="USU184" s="32"/>
      <c r="USV184" s="32"/>
      <c r="USW184" s="13"/>
      <c r="USX184" s="32"/>
      <c r="USY184" s="32"/>
      <c r="USZ184" s="32"/>
      <c r="UTA184" s="13"/>
      <c r="UTB184" s="32"/>
      <c r="UTC184" s="32"/>
      <c r="UTD184" s="32"/>
      <c r="UTE184" s="13"/>
      <c r="UTF184" s="32"/>
      <c r="UTG184" s="32"/>
      <c r="UTH184" s="32"/>
      <c r="UTI184" s="13"/>
      <c r="UTJ184" s="32"/>
      <c r="UTK184" s="32"/>
      <c r="UTL184" s="32"/>
      <c r="UTM184" s="13"/>
      <c r="UTN184" s="32"/>
      <c r="UTO184" s="32"/>
      <c r="UTP184" s="32"/>
      <c r="UTQ184" s="13"/>
      <c r="UTR184" s="32"/>
      <c r="UTS184" s="32"/>
      <c r="UTT184" s="32"/>
      <c r="UTU184" s="13"/>
      <c r="UTV184" s="32"/>
      <c r="UTW184" s="32"/>
      <c r="UTX184" s="32"/>
      <c r="UTY184" s="13"/>
      <c r="UTZ184" s="32"/>
      <c r="UUA184" s="32"/>
      <c r="UUB184" s="32"/>
      <c r="UUC184" s="13"/>
      <c r="UUD184" s="32"/>
      <c r="UUE184" s="32"/>
      <c r="UUF184" s="32"/>
      <c r="UUG184" s="13"/>
      <c r="UUH184" s="32"/>
      <c r="UUI184" s="32"/>
      <c r="UUJ184" s="32"/>
      <c r="UUK184" s="13"/>
      <c r="UUL184" s="32"/>
      <c r="UUM184" s="32"/>
      <c r="UUN184" s="32"/>
      <c r="UUO184" s="13"/>
      <c r="UUP184" s="32"/>
      <c r="UUQ184" s="32"/>
      <c r="UUR184" s="32"/>
      <c r="UUS184" s="13"/>
      <c r="UUT184" s="32"/>
      <c r="UUU184" s="32"/>
      <c r="UUV184" s="32"/>
      <c r="UUW184" s="13"/>
      <c r="UUX184" s="32"/>
      <c r="UUY184" s="32"/>
      <c r="UUZ184" s="32"/>
      <c r="UVA184" s="13"/>
      <c r="UVB184" s="32"/>
      <c r="UVC184" s="32"/>
      <c r="UVD184" s="32"/>
      <c r="UVE184" s="13"/>
      <c r="UVF184" s="32"/>
      <c r="UVG184" s="32"/>
      <c r="UVH184" s="32"/>
      <c r="UVI184" s="13"/>
      <c r="UVJ184" s="32"/>
      <c r="UVK184" s="32"/>
      <c r="UVL184" s="32"/>
      <c r="UVM184" s="13"/>
      <c r="UVN184" s="32"/>
      <c r="UVO184" s="32"/>
      <c r="UVP184" s="32"/>
      <c r="UVQ184" s="13"/>
      <c r="UVR184" s="32"/>
      <c r="UVS184" s="32"/>
      <c r="UVT184" s="32"/>
      <c r="UVU184" s="13"/>
      <c r="UVV184" s="32"/>
      <c r="UVW184" s="32"/>
      <c r="UVX184" s="32"/>
      <c r="UVY184" s="13"/>
      <c r="UVZ184" s="32"/>
      <c r="UWA184" s="32"/>
      <c r="UWB184" s="32"/>
      <c r="UWC184" s="13"/>
      <c r="UWD184" s="32"/>
      <c r="UWE184" s="32"/>
      <c r="UWF184" s="32"/>
      <c r="UWG184" s="13"/>
      <c r="UWH184" s="32"/>
      <c r="UWI184" s="32"/>
      <c r="UWJ184" s="32"/>
      <c r="UWK184" s="13"/>
      <c r="UWL184" s="32"/>
      <c r="UWM184" s="32"/>
      <c r="UWN184" s="32"/>
      <c r="UWO184" s="13"/>
      <c r="UWP184" s="32"/>
      <c r="UWQ184" s="32"/>
      <c r="UWR184" s="32"/>
      <c r="UWS184" s="13"/>
      <c r="UWT184" s="32"/>
      <c r="UWU184" s="32"/>
      <c r="UWV184" s="32"/>
      <c r="UWW184" s="13"/>
      <c r="UWX184" s="32"/>
      <c r="UWY184" s="32"/>
      <c r="UWZ184" s="32"/>
      <c r="UXA184" s="13"/>
      <c r="UXB184" s="32"/>
      <c r="UXC184" s="32"/>
      <c r="UXD184" s="32"/>
      <c r="UXE184" s="13"/>
      <c r="UXF184" s="32"/>
      <c r="UXG184" s="32"/>
      <c r="UXH184" s="32"/>
      <c r="UXI184" s="13"/>
      <c r="UXJ184" s="32"/>
      <c r="UXK184" s="32"/>
      <c r="UXL184" s="32"/>
      <c r="UXM184" s="13"/>
      <c r="UXN184" s="32"/>
      <c r="UXO184" s="32"/>
      <c r="UXP184" s="32"/>
      <c r="UXQ184" s="13"/>
      <c r="UXR184" s="32"/>
      <c r="UXS184" s="32"/>
      <c r="UXT184" s="32"/>
      <c r="UXU184" s="13"/>
      <c r="UXV184" s="32"/>
      <c r="UXW184" s="32"/>
      <c r="UXX184" s="32"/>
      <c r="UXY184" s="13"/>
      <c r="UXZ184" s="32"/>
      <c r="UYA184" s="32"/>
      <c r="UYB184" s="32"/>
      <c r="UYC184" s="13"/>
      <c r="UYD184" s="32"/>
      <c r="UYE184" s="32"/>
      <c r="UYF184" s="32"/>
      <c r="UYG184" s="13"/>
      <c r="UYH184" s="32"/>
      <c r="UYI184" s="32"/>
      <c r="UYJ184" s="32"/>
      <c r="UYK184" s="13"/>
      <c r="UYL184" s="32"/>
      <c r="UYM184" s="32"/>
      <c r="UYN184" s="32"/>
      <c r="UYO184" s="13"/>
      <c r="UYP184" s="32"/>
      <c r="UYQ184" s="32"/>
      <c r="UYR184" s="32"/>
      <c r="UYS184" s="13"/>
      <c r="UYT184" s="32"/>
      <c r="UYU184" s="32"/>
      <c r="UYV184" s="32"/>
      <c r="UYW184" s="13"/>
      <c r="UYX184" s="32"/>
      <c r="UYY184" s="32"/>
      <c r="UYZ184" s="32"/>
      <c r="UZA184" s="13"/>
      <c r="UZB184" s="32"/>
      <c r="UZC184" s="32"/>
      <c r="UZD184" s="32"/>
      <c r="UZE184" s="13"/>
      <c r="UZF184" s="32"/>
      <c r="UZG184" s="32"/>
      <c r="UZH184" s="32"/>
      <c r="UZI184" s="13"/>
      <c r="UZJ184" s="32"/>
      <c r="UZK184" s="32"/>
      <c r="UZL184" s="32"/>
      <c r="UZM184" s="13"/>
      <c r="UZN184" s="32"/>
      <c r="UZO184" s="32"/>
      <c r="UZP184" s="32"/>
      <c r="UZQ184" s="13"/>
      <c r="UZR184" s="32"/>
      <c r="UZS184" s="32"/>
      <c r="UZT184" s="32"/>
      <c r="UZU184" s="13"/>
      <c r="UZV184" s="32"/>
      <c r="UZW184" s="32"/>
      <c r="UZX184" s="32"/>
      <c r="UZY184" s="13"/>
      <c r="UZZ184" s="32"/>
      <c r="VAA184" s="32"/>
      <c r="VAB184" s="32"/>
      <c r="VAC184" s="13"/>
      <c r="VAD184" s="32"/>
      <c r="VAE184" s="32"/>
      <c r="VAF184" s="32"/>
      <c r="VAG184" s="13"/>
      <c r="VAH184" s="32"/>
      <c r="VAI184" s="32"/>
      <c r="VAJ184" s="32"/>
      <c r="VAK184" s="13"/>
      <c r="VAL184" s="32"/>
      <c r="VAM184" s="32"/>
      <c r="VAN184" s="32"/>
      <c r="VAO184" s="13"/>
      <c r="VAP184" s="32"/>
      <c r="VAQ184" s="32"/>
      <c r="VAR184" s="32"/>
      <c r="VAS184" s="13"/>
      <c r="VAT184" s="32"/>
      <c r="VAU184" s="32"/>
      <c r="VAV184" s="32"/>
      <c r="VAW184" s="13"/>
      <c r="VAX184" s="32"/>
      <c r="VAY184" s="32"/>
      <c r="VAZ184" s="32"/>
      <c r="VBA184" s="13"/>
      <c r="VBB184" s="32"/>
      <c r="VBC184" s="32"/>
      <c r="VBD184" s="32"/>
      <c r="VBE184" s="13"/>
      <c r="VBF184" s="32"/>
      <c r="VBG184" s="32"/>
      <c r="VBH184" s="32"/>
      <c r="VBI184" s="13"/>
      <c r="VBJ184" s="32"/>
      <c r="VBK184" s="32"/>
      <c r="VBL184" s="32"/>
      <c r="VBM184" s="13"/>
      <c r="VBN184" s="32"/>
      <c r="VBO184" s="32"/>
      <c r="VBP184" s="32"/>
      <c r="VBQ184" s="13"/>
      <c r="VBR184" s="32"/>
      <c r="VBS184" s="32"/>
      <c r="VBT184" s="32"/>
      <c r="VBU184" s="13"/>
      <c r="VBV184" s="32"/>
      <c r="VBW184" s="32"/>
      <c r="VBX184" s="32"/>
      <c r="VBY184" s="13"/>
      <c r="VBZ184" s="32"/>
      <c r="VCA184" s="32"/>
      <c r="VCB184" s="32"/>
      <c r="VCC184" s="13"/>
      <c r="VCD184" s="32"/>
      <c r="VCE184" s="32"/>
      <c r="VCF184" s="32"/>
      <c r="VCG184" s="13"/>
      <c r="VCH184" s="32"/>
      <c r="VCI184" s="32"/>
      <c r="VCJ184" s="32"/>
      <c r="VCK184" s="13"/>
      <c r="VCL184" s="32"/>
      <c r="VCM184" s="32"/>
      <c r="VCN184" s="32"/>
      <c r="VCO184" s="13"/>
      <c r="VCP184" s="32"/>
      <c r="VCQ184" s="32"/>
      <c r="VCR184" s="32"/>
      <c r="VCS184" s="13"/>
      <c r="VCT184" s="32"/>
      <c r="VCU184" s="32"/>
      <c r="VCV184" s="32"/>
      <c r="VCW184" s="13"/>
      <c r="VCX184" s="32"/>
      <c r="VCY184" s="32"/>
      <c r="VCZ184" s="32"/>
      <c r="VDA184" s="13"/>
      <c r="VDB184" s="32"/>
      <c r="VDC184" s="32"/>
      <c r="VDD184" s="32"/>
      <c r="VDE184" s="13"/>
      <c r="VDF184" s="32"/>
      <c r="VDG184" s="32"/>
      <c r="VDH184" s="32"/>
      <c r="VDI184" s="13"/>
      <c r="VDJ184" s="32"/>
      <c r="VDK184" s="32"/>
      <c r="VDL184" s="32"/>
      <c r="VDM184" s="13"/>
      <c r="VDN184" s="32"/>
      <c r="VDO184" s="32"/>
      <c r="VDP184" s="32"/>
      <c r="VDQ184" s="13"/>
      <c r="VDR184" s="32"/>
      <c r="VDS184" s="32"/>
      <c r="VDT184" s="32"/>
      <c r="VDU184" s="13"/>
      <c r="VDV184" s="32"/>
      <c r="VDW184" s="32"/>
      <c r="VDX184" s="32"/>
      <c r="VDY184" s="13"/>
      <c r="VDZ184" s="32"/>
      <c r="VEA184" s="32"/>
      <c r="VEB184" s="32"/>
      <c r="VEC184" s="13"/>
      <c r="VED184" s="32"/>
      <c r="VEE184" s="32"/>
      <c r="VEF184" s="32"/>
      <c r="VEG184" s="13"/>
      <c r="VEH184" s="32"/>
      <c r="VEI184" s="32"/>
      <c r="VEJ184" s="32"/>
      <c r="VEK184" s="13"/>
      <c r="VEL184" s="32"/>
      <c r="VEM184" s="32"/>
      <c r="VEN184" s="32"/>
      <c r="VEO184" s="13"/>
      <c r="VEP184" s="32"/>
      <c r="VEQ184" s="32"/>
      <c r="VER184" s="32"/>
      <c r="VES184" s="13"/>
      <c r="VET184" s="32"/>
      <c r="VEU184" s="32"/>
      <c r="VEV184" s="32"/>
      <c r="VEW184" s="13"/>
      <c r="VEX184" s="32"/>
      <c r="VEY184" s="32"/>
      <c r="VEZ184" s="32"/>
      <c r="VFA184" s="13"/>
      <c r="VFB184" s="32"/>
      <c r="VFC184" s="32"/>
      <c r="VFD184" s="32"/>
      <c r="VFE184" s="13"/>
      <c r="VFF184" s="32"/>
      <c r="VFG184" s="32"/>
      <c r="VFH184" s="32"/>
      <c r="VFI184" s="13"/>
      <c r="VFJ184" s="32"/>
      <c r="VFK184" s="32"/>
      <c r="VFL184" s="32"/>
      <c r="VFM184" s="13"/>
      <c r="VFN184" s="32"/>
      <c r="VFO184" s="32"/>
      <c r="VFP184" s="32"/>
      <c r="VFQ184" s="13"/>
      <c r="VFR184" s="32"/>
      <c r="VFS184" s="32"/>
      <c r="VFT184" s="32"/>
      <c r="VFU184" s="13"/>
      <c r="VFV184" s="32"/>
      <c r="VFW184" s="32"/>
      <c r="VFX184" s="32"/>
      <c r="VFY184" s="13"/>
      <c r="VFZ184" s="32"/>
      <c r="VGA184" s="32"/>
      <c r="VGB184" s="32"/>
      <c r="VGC184" s="13"/>
      <c r="VGD184" s="32"/>
      <c r="VGE184" s="32"/>
      <c r="VGF184" s="32"/>
      <c r="VGG184" s="13"/>
      <c r="VGH184" s="32"/>
      <c r="VGI184" s="32"/>
      <c r="VGJ184" s="32"/>
      <c r="VGK184" s="13"/>
      <c r="VGL184" s="32"/>
      <c r="VGM184" s="32"/>
      <c r="VGN184" s="32"/>
      <c r="VGO184" s="13"/>
      <c r="VGP184" s="32"/>
      <c r="VGQ184" s="32"/>
      <c r="VGR184" s="32"/>
      <c r="VGS184" s="13"/>
      <c r="VGT184" s="32"/>
      <c r="VGU184" s="32"/>
      <c r="VGV184" s="32"/>
      <c r="VGW184" s="13"/>
      <c r="VGX184" s="32"/>
      <c r="VGY184" s="32"/>
      <c r="VGZ184" s="32"/>
      <c r="VHA184" s="13"/>
      <c r="VHB184" s="32"/>
      <c r="VHC184" s="32"/>
      <c r="VHD184" s="32"/>
      <c r="VHE184" s="13"/>
      <c r="VHF184" s="32"/>
      <c r="VHG184" s="32"/>
      <c r="VHH184" s="32"/>
      <c r="VHI184" s="13"/>
      <c r="VHJ184" s="32"/>
      <c r="VHK184" s="32"/>
      <c r="VHL184" s="32"/>
      <c r="VHM184" s="13"/>
      <c r="VHN184" s="32"/>
      <c r="VHO184" s="32"/>
      <c r="VHP184" s="32"/>
      <c r="VHQ184" s="13"/>
      <c r="VHR184" s="32"/>
      <c r="VHS184" s="32"/>
      <c r="VHT184" s="32"/>
      <c r="VHU184" s="13"/>
      <c r="VHV184" s="32"/>
      <c r="VHW184" s="32"/>
      <c r="VHX184" s="32"/>
      <c r="VHY184" s="13"/>
      <c r="VHZ184" s="32"/>
      <c r="VIA184" s="32"/>
      <c r="VIB184" s="32"/>
      <c r="VIC184" s="13"/>
      <c r="VID184" s="32"/>
      <c r="VIE184" s="32"/>
      <c r="VIF184" s="32"/>
      <c r="VIG184" s="13"/>
      <c r="VIH184" s="32"/>
      <c r="VII184" s="32"/>
      <c r="VIJ184" s="32"/>
      <c r="VIK184" s="13"/>
      <c r="VIL184" s="32"/>
      <c r="VIM184" s="32"/>
      <c r="VIN184" s="32"/>
      <c r="VIO184" s="13"/>
      <c r="VIP184" s="32"/>
      <c r="VIQ184" s="32"/>
      <c r="VIR184" s="32"/>
      <c r="VIS184" s="13"/>
      <c r="VIT184" s="32"/>
      <c r="VIU184" s="32"/>
      <c r="VIV184" s="32"/>
      <c r="VIW184" s="13"/>
      <c r="VIX184" s="32"/>
      <c r="VIY184" s="32"/>
      <c r="VIZ184" s="32"/>
      <c r="VJA184" s="13"/>
      <c r="VJB184" s="32"/>
      <c r="VJC184" s="32"/>
      <c r="VJD184" s="32"/>
      <c r="VJE184" s="13"/>
      <c r="VJF184" s="32"/>
      <c r="VJG184" s="32"/>
      <c r="VJH184" s="32"/>
      <c r="VJI184" s="13"/>
      <c r="VJJ184" s="32"/>
      <c r="VJK184" s="32"/>
      <c r="VJL184" s="32"/>
      <c r="VJM184" s="13"/>
      <c r="VJN184" s="32"/>
      <c r="VJO184" s="32"/>
      <c r="VJP184" s="32"/>
      <c r="VJQ184" s="13"/>
      <c r="VJR184" s="32"/>
      <c r="VJS184" s="32"/>
      <c r="VJT184" s="32"/>
      <c r="VJU184" s="13"/>
      <c r="VJV184" s="32"/>
      <c r="VJW184" s="32"/>
      <c r="VJX184" s="32"/>
      <c r="VJY184" s="13"/>
      <c r="VJZ184" s="32"/>
      <c r="VKA184" s="32"/>
      <c r="VKB184" s="32"/>
      <c r="VKC184" s="13"/>
      <c r="VKD184" s="32"/>
      <c r="VKE184" s="32"/>
      <c r="VKF184" s="32"/>
      <c r="VKG184" s="13"/>
      <c r="VKH184" s="32"/>
      <c r="VKI184" s="32"/>
      <c r="VKJ184" s="32"/>
      <c r="VKK184" s="13"/>
      <c r="VKL184" s="32"/>
      <c r="VKM184" s="32"/>
      <c r="VKN184" s="32"/>
      <c r="VKO184" s="13"/>
      <c r="VKP184" s="32"/>
      <c r="VKQ184" s="32"/>
      <c r="VKR184" s="32"/>
      <c r="VKS184" s="13"/>
      <c r="VKT184" s="32"/>
      <c r="VKU184" s="32"/>
      <c r="VKV184" s="32"/>
      <c r="VKW184" s="13"/>
      <c r="VKX184" s="32"/>
      <c r="VKY184" s="32"/>
      <c r="VKZ184" s="32"/>
      <c r="VLA184" s="13"/>
      <c r="VLB184" s="32"/>
      <c r="VLC184" s="32"/>
      <c r="VLD184" s="32"/>
      <c r="VLE184" s="13"/>
      <c r="VLF184" s="32"/>
      <c r="VLG184" s="32"/>
      <c r="VLH184" s="32"/>
      <c r="VLI184" s="13"/>
      <c r="VLJ184" s="32"/>
      <c r="VLK184" s="32"/>
      <c r="VLL184" s="32"/>
      <c r="VLM184" s="13"/>
      <c r="VLN184" s="32"/>
      <c r="VLO184" s="32"/>
      <c r="VLP184" s="32"/>
      <c r="VLQ184" s="13"/>
      <c r="VLR184" s="32"/>
      <c r="VLS184" s="32"/>
      <c r="VLT184" s="32"/>
      <c r="VLU184" s="13"/>
      <c r="VLV184" s="32"/>
      <c r="VLW184" s="32"/>
      <c r="VLX184" s="32"/>
      <c r="VLY184" s="13"/>
      <c r="VLZ184" s="32"/>
      <c r="VMA184" s="32"/>
      <c r="VMB184" s="32"/>
      <c r="VMC184" s="13"/>
      <c r="VMD184" s="32"/>
      <c r="VME184" s="32"/>
      <c r="VMF184" s="32"/>
      <c r="VMG184" s="13"/>
      <c r="VMH184" s="32"/>
      <c r="VMI184" s="32"/>
      <c r="VMJ184" s="32"/>
      <c r="VMK184" s="13"/>
      <c r="VML184" s="32"/>
      <c r="VMM184" s="32"/>
      <c r="VMN184" s="32"/>
      <c r="VMO184" s="13"/>
      <c r="VMP184" s="32"/>
      <c r="VMQ184" s="32"/>
      <c r="VMR184" s="32"/>
      <c r="VMS184" s="13"/>
      <c r="VMT184" s="32"/>
      <c r="VMU184" s="32"/>
      <c r="VMV184" s="32"/>
      <c r="VMW184" s="13"/>
      <c r="VMX184" s="32"/>
      <c r="VMY184" s="32"/>
      <c r="VMZ184" s="32"/>
      <c r="VNA184" s="13"/>
      <c r="VNB184" s="32"/>
      <c r="VNC184" s="32"/>
      <c r="VND184" s="32"/>
      <c r="VNE184" s="13"/>
      <c r="VNF184" s="32"/>
      <c r="VNG184" s="32"/>
      <c r="VNH184" s="32"/>
      <c r="VNI184" s="13"/>
      <c r="VNJ184" s="32"/>
      <c r="VNK184" s="32"/>
      <c r="VNL184" s="32"/>
      <c r="VNM184" s="13"/>
      <c r="VNN184" s="32"/>
      <c r="VNO184" s="32"/>
      <c r="VNP184" s="32"/>
      <c r="VNQ184" s="13"/>
      <c r="VNR184" s="32"/>
      <c r="VNS184" s="32"/>
      <c r="VNT184" s="32"/>
      <c r="VNU184" s="13"/>
      <c r="VNV184" s="32"/>
      <c r="VNW184" s="32"/>
      <c r="VNX184" s="32"/>
      <c r="VNY184" s="13"/>
      <c r="VNZ184" s="32"/>
      <c r="VOA184" s="32"/>
      <c r="VOB184" s="32"/>
      <c r="VOC184" s="13"/>
      <c r="VOD184" s="32"/>
      <c r="VOE184" s="32"/>
      <c r="VOF184" s="32"/>
      <c r="VOG184" s="13"/>
      <c r="VOH184" s="32"/>
      <c r="VOI184" s="32"/>
      <c r="VOJ184" s="32"/>
      <c r="VOK184" s="13"/>
      <c r="VOL184" s="32"/>
      <c r="VOM184" s="32"/>
      <c r="VON184" s="32"/>
      <c r="VOO184" s="13"/>
      <c r="VOP184" s="32"/>
      <c r="VOQ184" s="32"/>
      <c r="VOR184" s="32"/>
      <c r="VOS184" s="13"/>
      <c r="VOT184" s="32"/>
      <c r="VOU184" s="32"/>
      <c r="VOV184" s="32"/>
      <c r="VOW184" s="13"/>
      <c r="VOX184" s="32"/>
      <c r="VOY184" s="32"/>
      <c r="VOZ184" s="32"/>
      <c r="VPA184" s="13"/>
      <c r="VPB184" s="32"/>
      <c r="VPC184" s="32"/>
      <c r="VPD184" s="32"/>
      <c r="VPE184" s="13"/>
      <c r="VPF184" s="32"/>
      <c r="VPG184" s="32"/>
      <c r="VPH184" s="32"/>
      <c r="VPI184" s="13"/>
      <c r="VPJ184" s="32"/>
      <c r="VPK184" s="32"/>
      <c r="VPL184" s="32"/>
      <c r="VPM184" s="13"/>
      <c r="VPN184" s="32"/>
      <c r="VPO184" s="32"/>
      <c r="VPP184" s="32"/>
      <c r="VPQ184" s="13"/>
      <c r="VPR184" s="32"/>
      <c r="VPS184" s="32"/>
      <c r="VPT184" s="32"/>
      <c r="VPU184" s="13"/>
      <c r="VPV184" s="32"/>
      <c r="VPW184" s="32"/>
      <c r="VPX184" s="32"/>
      <c r="VPY184" s="13"/>
      <c r="VPZ184" s="32"/>
      <c r="VQA184" s="32"/>
      <c r="VQB184" s="32"/>
      <c r="VQC184" s="13"/>
      <c r="VQD184" s="32"/>
      <c r="VQE184" s="32"/>
      <c r="VQF184" s="32"/>
      <c r="VQG184" s="13"/>
      <c r="VQH184" s="32"/>
      <c r="VQI184" s="32"/>
      <c r="VQJ184" s="32"/>
      <c r="VQK184" s="13"/>
      <c r="VQL184" s="32"/>
      <c r="VQM184" s="32"/>
      <c r="VQN184" s="32"/>
      <c r="VQO184" s="13"/>
      <c r="VQP184" s="32"/>
      <c r="VQQ184" s="32"/>
      <c r="VQR184" s="32"/>
      <c r="VQS184" s="13"/>
      <c r="VQT184" s="32"/>
      <c r="VQU184" s="32"/>
      <c r="VQV184" s="32"/>
      <c r="VQW184" s="13"/>
      <c r="VQX184" s="32"/>
      <c r="VQY184" s="32"/>
      <c r="VQZ184" s="32"/>
      <c r="VRA184" s="13"/>
      <c r="VRB184" s="32"/>
      <c r="VRC184" s="32"/>
      <c r="VRD184" s="32"/>
      <c r="VRE184" s="13"/>
      <c r="VRF184" s="32"/>
      <c r="VRG184" s="32"/>
      <c r="VRH184" s="32"/>
      <c r="VRI184" s="13"/>
      <c r="VRJ184" s="32"/>
      <c r="VRK184" s="32"/>
      <c r="VRL184" s="32"/>
      <c r="VRM184" s="13"/>
      <c r="VRN184" s="32"/>
      <c r="VRO184" s="32"/>
      <c r="VRP184" s="32"/>
      <c r="VRQ184" s="13"/>
      <c r="VRR184" s="32"/>
      <c r="VRS184" s="32"/>
      <c r="VRT184" s="32"/>
      <c r="VRU184" s="13"/>
      <c r="VRV184" s="32"/>
      <c r="VRW184" s="32"/>
      <c r="VRX184" s="32"/>
      <c r="VRY184" s="13"/>
      <c r="VRZ184" s="32"/>
      <c r="VSA184" s="32"/>
      <c r="VSB184" s="32"/>
      <c r="VSC184" s="13"/>
      <c r="VSD184" s="32"/>
      <c r="VSE184" s="32"/>
      <c r="VSF184" s="32"/>
      <c r="VSG184" s="13"/>
      <c r="VSH184" s="32"/>
      <c r="VSI184" s="32"/>
      <c r="VSJ184" s="32"/>
      <c r="VSK184" s="13"/>
      <c r="VSL184" s="32"/>
      <c r="VSM184" s="32"/>
      <c r="VSN184" s="32"/>
      <c r="VSO184" s="13"/>
      <c r="VSP184" s="32"/>
      <c r="VSQ184" s="32"/>
      <c r="VSR184" s="32"/>
      <c r="VSS184" s="13"/>
      <c r="VST184" s="32"/>
      <c r="VSU184" s="32"/>
      <c r="VSV184" s="32"/>
      <c r="VSW184" s="13"/>
      <c r="VSX184" s="32"/>
      <c r="VSY184" s="32"/>
      <c r="VSZ184" s="32"/>
      <c r="VTA184" s="13"/>
      <c r="VTB184" s="32"/>
      <c r="VTC184" s="32"/>
      <c r="VTD184" s="32"/>
      <c r="VTE184" s="13"/>
      <c r="VTF184" s="32"/>
      <c r="VTG184" s="32"/>
      <c r="VTH184" s="32"/>
      <c r="VTI184" s="13"/>
      <c r="VTJ184" s="32"/>
      <c r="VTK184" s="32"/>
      <c r="VTL184" s="32"/>
      <c r="VTM184" s="13"/>
      <c r="VTN184" s="32"/>
      <c r="VTO184" s="32"/>
      <c r="VTP184" s="32"/>
      <c r="VTQ184" s="13"/>
      <c r="VTR184" s="32"/>
      <c r="VTS184" s="32"/>
      <c r="VTT184" s="32"/>
      <c r="VTU184" s="13"/>
      <c r="VTV184" s="32"/>
      <c r="VTW184" s="32"/>
      <c r="VTX184" s="32"/>
      <c r="VTY184" s="13"/>
      <c r="VTZ184" s="32"/>
      <c r="VUA184" s="32"/>
      <c r="VUB184" s="32"/>
      <c r="VUC184" s="13"/>
      <c r="VUD184" s="32"/>
      <c r="VUE184" s="32"/>
      <c r="VUF184" s="32"/>
      <c r="VUG184" s="13"/>
      <c r="VUH184" s="32"/>
      <c r="VUI184" s="32"/>
      <c r="VUJ184" s="32"/>
      <c r="VUK184" s="13"/>
      <c r="VUL184" s="32"/>
      <c r="VUM184" s="32"/>
      <c r="VUN184" s="32"/>
      <c r="VUO184" s="13"/>
      <c r="VUP184" s="32"/>
      <c r="VUQ184" s="32"/>
      <c r="VUR184" s="32"/>
      <c r="VUS184" s="13"/>
      <c r="VUT184" s="32"/>
      <c r="VUU184" s="32"/>
      <c r="VUV184" s="32"/>
      <c r="VUW184" s="13"/>
      <c r="VUX184" s="32"/>
      <c r="VUY184" s="32"/>
      <c r="VUZ184" s="32"/>
      <c r="VVA184" s="13"/>
      <c r="VVB184" s="32"/>
      <c r="VVC184" s="32"/>
      <c r="VVD184" s="32"/>
      <c r="VVE184" s="13"/>
      <c r="VVF184" s="32"/>
      <c r="VVG184" s="32"/>
      <c r="VVH184" s="32"/>
      <c r="VVI184" s="13"/>
      <c r="VVJ184" s="32"/>
      <c r="VVK184" s="32"/>
      <c r="VVL184" s="32"/>
      <c r="VVM184" s="13"/>
      <c r="VVN184" s="32"/>
      <c r="VVO184" s="32"/>
      <c r="VVP184" s="32"/>
      <c r="VVQ184" s="13"/>
      <c r="VVR184" s="32"/>
      <c r="VVS184" s="32"/>
      <c r="VVT184" s="32"/>
      <c r="VVU184" s="13"/>
      <c r="VVV184" s="32"/>
      <c r="VVW184" s="32"/>
      <c r="VVX184" s="32"/>
      <c r="VVY184" s="13"/>
      <c r="VVZ184" s="32"/>
      <c r="VWA184" s="32"/>
      <c r="VWB184" s="32"/>
      <c r="VWC184" s="13"/>
      <c r="VWD184" s="32"/>
      <c r="VWE184" s="32"/>
      <c r="VWF184" s="32"/>
      <c r="VWG184" s="13"/>
      <c r="VWH184" s="32"/>
      <c r="VWI184" s="32"/>
      <c r="VWJ184" s="32"/>
      <c r="VWK184" s="13"/>
      <c r="VWL184" s="32"/>
      <c r="VWM184" s="32"/>
      <c r="VWN184" s="32"/>
      <c r="VWO184" s="13"/>
      <c r="VWP184" s="32"/>
      <c r="VWQ184" s="32"/>
      <c r="VWR184" s="32"/>
      <c r="VWS184" s="13"/>
      <c r="VWT184" s="32"/>
      <c r="VWU184" s="32"/>
      <c r="VWV184" s="32"/>
      <c r="VWW184" s="13"/>
      <c r="VWX184" s="32"/>
      <c r="VWY184" s="32"/>
      <c r="VWZ184" s="32"/>
      <c r="VXA184" s="13"/>
      <c r="VXB184" s="32"/>
      <c r="VXC184" s="32"/>
      <c r="VXD184" s="32"/>
      <c r="VXE184" s="13"/>
      <c r="VXF184" s="32"/>
      <c r="VXG184" s="32"/>
      <c r="VXH184" s="32"/>
      <c r="VXI184" s="13"/>
      <c r="VXJ184" s="32"/>
      <c r="VXK184" s="32"/>
      <c r="VXL184" s="32"/>
      <c r="VXM184" s="13"/>
      <c r="VXN184" s="32"/>
      <c r="VXO184" s="32"/>
      <c r="VXP184" s="32"/>
      <c r="VXQ184" s="13"/>
      <c r="VXR184" s="32"/>
      <c r="VXS184" s="32"/>
      <c r="VXT184" s="32"/>
      <c r="VXU184" s="13"/>
      <c r="VXV184" s="32"/>
      <c r="VXW184" s="32"/>
      <c r="VXX184" s="32"/>
      <c r="VXY184" s="13"/>
      <c r="VXZ184" s="32"/>
      <c r="VYA184" s="32"/>
      <c r="VYB184" s="32"/>
      <c r="VYC184" s="13"/>
      <c r="VYD184" s="32"/>
      <c r="VYE184" s="32"/>
      <c r="VYF184" s="32"/>
      <c r="VYG184" s="13"/>
      <c r="VYH184" s="32"/>
      <c r="VYI184" s="32"/>
      <c r="VYJ184" s="32"/>
      <c r="VYK184" s="13"/>
      <c r="VYL184" s="32"/>
      <c r="VYM184" s="32"/>
      <c r="VYN184" s="32"/>
      <c r="VYO184" s="13"/>
      <c r="VYP184" s="32"/>
      <c r="VYQ184" s="32"/>
      <c r="VYR184" s="32"/>
      <c r="VYS184" s="13"/>
      <c r="VYT184" s="32"/>
      <c r="VYU184" s="32"/>
      <c r="VYV184" s="32"/>
      <c r="VYW184" s="13"/>
      <c r="VYX184" s="32"/>
      <c r="VYY184" s="32"/>
      <c r="VYZ184" s="32"/>
      <c r="VZA184" s="13"/>
      <c r="VZB184" s="32"/>
      <c r="VZC184" s="32"/>
      <c r="VZD184" s="32"/>
      <c r="VZE184" s="13"/>
      <c r="VZF184" s="32"/>
      <c r="VZG184" s="32"/>
      <c r="VZH184" s="32"/>
      <c r="VZI184" s="13"/>
      <c r="VZJ184" s="32"/>
      <c r="VZK184" s="32"/>
      <c r="VZL184" s="32"/>
      <c r="VZM184" s="13"/>
      <c r="VZN184" s="32"/>
      <c r="VZO184" s="32"/>
      <c r="VZP184" s="32"/>
      <c r="VZQ184" s="13"/>
      <c r="VZR184" s="32"/>
      <c r="VZS184" s="32"/>
      <c r="VZT184" s="32"/>
      <c r="VZU184" s="13"/>
      <c r="VZV184" s="32"/>
      <c r="VZW184" s="32"/>
      <c r="VZX184" s="32"/>
      <c r="VZY184" s="13"/>
      <c r="VZZ184" s="32"/>
      <c r="WAA184" s="32"/>
      <c r="WAB184" s="32"/>
      <c r="WAC184" s="13"/>
      <c r="WAD184" s="32"/>
      <c r="WAE184" s="32"/>
      <c r="WAF184" s="32"/>
      <c r="WAG184" s="13"/>
      <c r="WAH184" s="32"/>
      <c r="WAI184" s="32"/>
      <c r="WAJ184" s="32"/>
      <c r="WAK184" s="13"/>
      <c r="WAL184" s="32"/>
      <c r="WAM184" s="32"/>
      <c r="WAN184" s="32"/>
      <c r="WAO184" s="13"/>
      <c r="WAP184" s="32"/>
      <c r="WAQ184" s="32"/>
      <c r="WAR184" s="32"/>
      <c r="WAS184" s="13"/>
      <c r="WAT184" s="32"/>
      <c r="WAU184" s="32"/>
      <c r="WAV184" s="32"/>
      <c r="WAW184" s="13"/>
      <c r="WAX184" s="32"/>
      <c r="WAY184" s="32"/>
      <c r="WAZ184" s="32"/>
      <c r="WBA184" s="13"/>
      <c r="WBB184" s="32"/>
      <c r="WBC184" s="32"/>
      <c r="WBD184" s="32"/>
      <c r="WBE184" s="13"/>
      <c r="WBF184" s="32"/>
      <c r="WBG184" s="32"/>
      <c r="WBH184" s="32"/>
      <c r="WBI184" s="13"/>
      <c r="WBJ184" s="32"/>
      <c r="WBK184" s="32"/>
      <c r="WBL184" s="32"/>
      <c r="WBM184" s="13"/>
      <c r="WBN184" s="32"/>
      <c r="WBO184" s="32"/>
      <c r="WBP184" s="32"/>
      <c r="WBQ184" s="13"/>
      <c r="WBR184" s="32"/>
      <c r="WBS184" s="32"/>
      <c r="WBT184" s="32"/>
      <c r="WBU184" s="13"/>
      <c r="WBV184" s="32"/>
      <c r="WBW184" s="32"/>
      <c r="WBX184" s="32"/>
      <c r="WBY184" s="13"/>
      <c r="WBZ184" s="32"/>
      <c r="WCA184" s="32"/>
      <c r="WCB184" s="32"/>
      <c r="WCC184" s="13"/>
      <c r="WCD184" s="32"/>
      <c r="WCE184" s="32"/>
      <c r="WCF184" s="32"/>
      <c r="WCG184" s="13"/>
      <c r="WCH184" s="32"/>
      <c r="WCI184" s="32"/>
      <c r="WCJ184" s="32"/>
      <c r="WCK184" s="13"/>
      <c r="WCL184" s="32"/>
      <c r="WCM184" s="32"/>
      <c r="WCN184" s="32"/>
      <c r="WCO184" s="13"/>
      <c r="WCP184" s="32"/>
      <c r="WCQ184" s="32"/>
      <c r="WCR184" s="32"/>
      <c r="WCS184" s="13"/>
      <c r="WCT184" s="32"/>
      <c r="WCU184" s="32"/>
      <c r="WCV184" s="32"/>
      <c r="WCW184" s="13"/>
      <c r="WCX184" s="32"/>
      <c r="WCY184" s="32"/>
      <c r="WCZ184" s="32"/>
      <c r="WDA184" s="13"/>
      <c r="WDB184" s="32"/>
      <c r="WDC184" s="32"/>
      <c r="WDD184" s="32"/>
      <c r="WDE184" s="13"/>
      <c r="WDF184" s="32"/>
      <c r="WDG184" s="32"/>
      <c r="WDH184" s="32"/>
      <c r="WDI184" s="13"/>
      <c r="WDJ184" s="32"/>
      <c r="WDK184" s="32"/>
      <c r="WDL184" s="32"/>
      <c r="WDM184" s="13"/>
      <c r="WDN184" s="32"/>
      <c r="WDO184" s="32"/>
      <c r="WDP184" s="32"/>
      <c r="WDQ184" s="13"/>
      <c r="WDR184" s="32"/>
      <c r="WDS184" s="32"/>
      <c r="WDT184" s="32"/>
      <c r="WDU184" s="13"/>
      <c r="WDV184" s="32"/>
      <c r="WDW184" s="32"/>
      <c r="WDX184" s="32"/>
      <c r="WDY184" s="13"/>
      <c r="WDZ184" s="32"/>
      <c r="WEA184" s="32"/>
      <c r="WEB184" s="32"/>
      <c r="WEC184" s="13"/>
      <c r="WED184" s="32"/>
      <c r="WEE184" s="32"/>
      <c r="WEF184" s="32"/>
      <c r="WEG184" s="13"/>
      <c r="WEH184" s="32"/>
      <c r="WEI184" s="32"/>
      <c r="WEJ184" s="32"/>
      <c r="WEK184" s="13"/>
      <c r="WEL184" s="32"/>
      <c r="WEM184" s="32"/>
      <c r="WEN184" s="32"/>
      <c r="WEO184" s="13"/>
      <c r="WEP184" s="32"/>
      <c r="WEQ184" s="32"/>
      <c r="WER184" s="32"/>
      <c r="WES184" s="13"/>
      <c r="WET184" s="32"/>
      <c r="WEU184" s="32"/>
      <c r="WEV184" s="32"/>
      <c r="WEW184" s="13"/>
      <c r="WEX184" s="32"/>
      <c r="WEY184" s="32"/>
      <c r="WEZ184" s="32"/>
      <c r="WFA184" s="13"/>
      <c r="WFB184" s="32"/>
      <c r="WFC184" s="32"/>
      <c r="WFD184" s="32"/>
      <c r="WFE184" s="13"/>
      <c r="WFF184" s="32"/>
      <c r="WFG184" s="32"/>
      <c r="WFH184" s="32"/>
      <c r="WFI184" s="13"/>
      <c r="WFJ184" s="32"/>
      <c r="WFK184" s="32"/>
      <c r="WFL184" s="32"/>
      <c r="WFM184" s="13"/>
      <c r="WFN184" s="32"/>
      <c r="WFO184" s="32"/>
      <c r="WFP184" s="32"/>
      <c r="WFQ184" s="13"/>
      <c r="WFR184" s="32"/>
      <c r="WFS184" s="32"/>
      <c r="WFT184" s="32"/>
      <c r="WFU184" s="13"/>
      <c r="WFV184" s="32"/>
      <c r="WFW184" s="32"/>
      <c r="WFX184" s="32"/>
      <c r="WFY184" s="13"/>
      <c r="WFZ184" s="32"/>
      <c r="WGA184" s="32"/>
      <c r="WGB184" s="32"/>
      <c r="WGC184" s="13"/>
      <c r="WGD184" s="32"/>
      <c r="WGE184" s="32"/>
      <c r="WGF184" s="32"/>
      <c r="WGG184" s="13"/>
      <c r="WGH184" s="32"/>
      <c r="WGI184" s="32"/>
      <c r="WGJ184" s="32"/>
      <c r="WGK184" s="13"/>
      <c r="WGL184" s="32"/>
      <c r="WGM184" s="32"/>
      <c r="WGN184" s="32"/>
      <c r="WGO184" s="13"/>
      <c r="WGP184" s="32"/>
      <c r="WGQ184" s="32"/>
      <c r="WGR184" s="32"/>
      <c r="WGS184" s="13"/>
      <c r="WGT184" s="32"/>
      <c r="WGU184" s="32"/>
      <c r="WGV184" s="32"/>
      <c r="WGW184" s="13"/>
      <c r="WGX184" s="32"/>
      <c r="WGY184" s="32"/>
      <c r="WGZ184" s="32"/>
      <c r="WHA184" s="13"/>
      <c r="WHB184" s="32"/>
      <c r="WHC184" s="32"/>
      <c r="WHD184" s="32"/>
      <c r="WHE184" s="13"/>
      <c r="WHF184" s="32"/>
      <c r="WHG184" s="32"/>
      <c r="WHH184" s="32"/>
      <c r="WHI184" s="13"/>
      <c r="WHJ184" s="32"/>
      <c r="WHK184" s="32"/>
      <c r="WHL184" s="32"/>
      <c r="WHM184" s="13"/>
      <c r="WHN184" s="32"/>
      <c r="WHO184" s="32"/>
      <c r="WHP184" s="32"/>
      <c r="WHQ184" s="13"/>
      <c r="WHR184" s="32"/>
      <c r="WHS184" s="32"/>
      <c r="WHT184" s="32"/>
      <c r="WHU184" s="13"/>
      <c r="WHV184" s="32"/>
      <c r="WHW184" s="32"/>
      <c r="WHX184" s="32"/>
      <c r="WHY184" s="13"/>
      <c r="WHZ184" s="32"/>
      <c r="WIA184" s="32"/>
      <c r="WIB184" s="32"/>
      <c r="WIC184" s="13"/>
      <c r="WID184" s="32"/>
      <c r="WIE184" s="32"/>
      <c r="WIF184" s="32"/>
      <c r="WIG184" s="13"/>
      <c r="WIH184" s="32"/>
      <c r="WII184" s="32"/>
      <c r="WIJ184" s="32"/>
      <c r="WIK184" s="13"/>
      <c r="WIL184" s="32"/>
      <c r="WIM184" s="32"/>
      <c r="WIN184" s="32"/>
      <c r="WIO184" s="13"/>
      <c r="WIP184" s="32"/>
      <c r="WIQ184" s="32"/>
      <c r="WIR184" s="32"/>
      <c r="WIS184" s="13"/>
      <c r="WIT184" s="32"/>
      <c r="WIU184" s="32"/>
      <c r="WIV184" s="32"/>
      <c r="WIW184" s="13"/>
      <c r="WIX184" s="32"/>
      <c r="WIY184" s="32"/>
      <c r="WIZ184" s="32"/>
      <c r="WJA184" s="13"/>
      <c r="WJB184" s="32"/>
      <c r="WJC184" s="32"/>
      <c r="WJD184" s="32"/>
      <c r="WJE184" s="13"/>
      <c r="WJF184" s="32"/>
      <c r="WJG184" s="32"/>
      <c r="WJH184" s="32"/>
      <c r="WJI184" s="13"/>
      <c r="WJJ184" s="32"/>
      <c r="WJK184" s="32"/>
      <c r="WJL184" s="32"/>
      <c r="WJM184" s="13"/>
      <c r="WJN184" s="32"/>
      <c r="WJO184" s="32"/>
      <c r="WJP184" s="32"/>
      <c r="WJQ184" s="13"/>
      <c r="WJR184" s="32"/>
      <c r="WJS184" s="32"/>
      <c r="WJT184" s="32"/>
      <c r="WJU184" s="13"/>
      <c r="WJV184" s="32"/>
      <c r="WJW184" s="32"/>
      <c r="WJX184" s="32"/>
      <c r="WJY184" s="13"/>
      <c r="WJZ184" s="32"/>
      <c r="WKA184" s="32"/>
      <c r="WKB184" s="32"/>
      <c r="WKC184" s="13"/>
      <c r="WKD184" s="32"/>
      <c r="WKE184" s="32"/>
      <c r="WKF184" s="32"/>
      <c r="WKG184" s="13"/>
      <c r="WKH184" s="32"/>
      <c r="WKI184" s="32"/>
      <c r="WKJ184" s="32"/>
      <c r="WKK184" s="13"/>
      <c r="WKL184" s="32"/>
      <c r="WKM184" s="32"/>
      <c r="WKN184" s="32"/>
      <c r="WKO184" s="13"/>
      <c r="WKP184" s="32"/>
      <c r="WKQ184" s="32"/>
      <c r="WKR184" s="32"/>
      <c r="WKS184" s="13"/>
      <c r="WKT184" s="32"/>
      <c r="WKU184" s="32"/>
      <c r="WKV184" s="32"/>
      <c r="WKW184" s="13"/>
      <c r="WKX184" s="32"/>
      <c r="WKY184" s="32"/>
      <c r="WKZ184" s="32"/>
      <c r="WLA184" s="13"/>
      <c r="WLB184" s="32"/>
      <c r="WLC184" s="32"/>
      <c r="WLD184" s="32"/>
      <c r="WLE184" s="13"/>
      <c r="WLF184" s="32"/>
      <c r="WLG184" s="32"/>
      <c r="WLH184" s="32"/>
      <c r="WLI184" s="13"/>
      <c r="WLJ184" s="32"/>
      <c r="WLK184" s="32"/>
      <c r="WLL184" s="32"/>
      <c r="WLM184" s="13"/>
      <c r="WLN184" s="32"/>
      <c r="WLO184" s="32"/>
      <c r="WLP184" s="32"/>
      <c r="WLQ184" s="13"/>
      <c r="WLR184" s="32"/>
      <c r="WLS184" s="32"/>
      <c r="WLT184" s="32"/>
      <c r="WLU184" s="13"/>
      <c r="WLV184" s="32"/>
      <c r="WLW184" s="32"/>
      <c r="WLX184" s="32"/>
      <c r="WLY184" s="13"/>
      <c r="WLZ184" s="32"/>
      <c r="WMA184" s="32"/>
      <c r="WMB184" s="32"/>
      <c r="WMC184" s="13"/>
      <c r="WMD184" s="32"/>
      <c r="WME184" s="32"/>
      <c r="WMF184" s="32"/>
      <c r="WMG184" s="13"/>
      <c r="WMH184" s="32"/>
      <c r="WMI184" s="32"/>
      <c r="WMJ184" s="32"/>
      <c r="WMK184" s="13"/>
      <c r="WML184" s="32"/>
      <c r="WMM184" s="32"/>
      <c r="WMN184" s="32"/>
      <c r="WMO184" s="13"/>
      <c r="WMP184" s="32"/>
      <c r="WMQ184" s="32"/>
      <c r="WMR184" s="32"/>
      <c r="WMS184" s="13"/>
      <c r="WMT184" s="32"/>
      <c r="WMU184" s="32"/>
      <c r="WMV184" s="32"/>
      <c r="WMW184" s="13"/>
      <c r="WMX184" s="32"/>
      <c r="WMY184" s="32"/>
      <c r="WMZ184" s="32"/>
      <c r="WNA184" s="13"/>
      <c r="WNB184" s="32"/>
      <c r="WNC184" s="32"/>
      <c r="WND184" s="32"/>
      <c r="WNE184" s="13"/>
      <c r="WNF184" s="32"/>
      <c r="WNG184" s="32"/>
      <c r="WNH184" s="32"/>
      <c r="WNI184" s="13"/>
      <c r="WNJ184" s="32"/>
      <c r="WNK184" s="32"/>
      <c r="WNL184" s="32"/>
      <c r="WNM184" s="13"/>
      <c r="WNN184" s="32"/>
      <c r="WNO184" s="32"/>
      <c r="WNP184" s="32"/>
      <c r="WNQ184" s="13"/>
      <c r="WNR184" s="32"/>
      <c r="WNS184" s="32"/>
      <c r="WNT184" s="32"/>
      <c r="WNU184" s="13"/>
      <c r="WNV184" s="32"/>
      <c r="WNW184" s="32"/>
      <c r="WNX184" s="32"/>
      <c r="WNY184" s="13"/>
      <c r="WNZ184" s="32"/>
      <c r="WOA184" s="32"/>
      <c r="WOB184" s="32"/>
      <c r="WOC184" s="13"/>
      <c r="WOD184" s="32"/>
      <c r="WOE184" s="32"/>
      <c r="WOF184" s="32"/>
      <c r="WOG184" s="13"/>
      <c r="WOH184" s="32"/>
      <c r="WOI184" s="32"/>
      <c r="WOJ184" s="32"/>
      <c r="WOK184" s="13"/>
      <c r="WOL184" s="32"/>
      <c r="WOM184" s="32"/>
      <c r="WON184" s="32"/>
      <c r="WOO184" s="13"/>
      <c r="WOP184" s="32"/>
      <c r="WOQ184" s="32"/>
      <c r="WOR184" s="32"/>
      <c r="WOS184" s="13"/>
      <c r="WOT184" s="32"/>
      <c r="WOU184" s="32"/>
      <c r="WOV184" s="32"/>
      <c r="WOW184" s="13"/>
      <c r="WOX184" s="32"/>
      <c r="WOY184" s="32"/>
      <c r="WOZ184" s="32"/>
      <c r="WPA184" s="13"/>
      <c r="WPB184" s="32"/>
      <c r="WPC184" s="32"/>
      <c r="WPD184" s="32"/>
      <c r="WPE184" s="13"/>
      <c r="WPF184" s="32"/>
      <c r="WPG184" s="32"/>
      <c r="WPH184" s="32"/>
      <c r="WPI184" s="13"/>
      <c r="WPJ184" s="32"/>
      <c r="WPK184" s="32"/>
      <c r="WPL184" s="32"/>
      <c r="WPM184" s="13"/>
      <c r="WPN184" s="32"/>
      <c r="WPO184" s="32"/>
      <c r="WPP184" s="32"/>
      <c r="WPQ184" s="13"/>
      <c r="WPR184" s="32"/>
      <c r="WPS184" s="32"/>
      <c r="WPT184" s="32"/>
      <c r="WPU184" s="13"/>
      <c r="WPV184" s="32"/>
      <c r="WPW184" s="32"/>
      <c r="WPX184" s="32"/>
      <c r="WPY184" s="13"/>
      <c r="WPZ184" s="32"/>
      <c r="WQA184" s="32"/>
      <c r="WQB184" s="32"/>
      <c r="WQC184" s="13"/>
      <c r="WQD184" s="32"/>
      <c r="WQE184" s="32"/>
      <c r="WQF184" s="32"/>
      <c r="WQG184" s="13"/>
      <c r="WQH184" s="32"/>
      <c r="WQI184" s="32"/>
      <c r="WQJ184" s="32"/>
      <c r="WQK184" s="13"/>
      <c r="WQL184" s="32"/>
      <c r="WQM184" s="32"/>
      <c r="WQN184" s="32"/>
      <c r="WQO184" s="13"/>
      <c r="WQP184" s="32"/>
      <c r="WQQ184" s="32"/>
      <c r="WQR184" s="32"/>
      <c r="WQS184" s="13"/>
      <c r="WQT184" s="32"/>
      <c r="WQU184" s="32"/>
      <c r="WQV184" s="32"/>
      <c r="WQW184" s="13"/>
      <c r="WQX184" s="32"/>
      <c r="WQY184" s="32"/>
      <c r="WQZ184" s="32"/>
      <c r="WRA184" s="13"/>
      <c r="WRB184" s="32"/>
      <c r="WRC184" s="32"/>
      <c r="WRD184" s="32"/>
      <c r="WRE184" s="13"/>
      <c r="WRF184" s="32"/>
      <c r="WRG184" s="32"/>
      <c r="WRH184" s="32"/>
      <c r="WRI184" s="13"/>
      <c r="WRJ184" s="32"/>
      <c r="WRK184" s="32"/>
      <c r="WRL184" s="32"/>
      <c r="WRM184" s="13"/>
      <c r="WRN184" s="32"/>
      <c r="WRO184" s="32"/>
      <c r="WRP184" s="32"/>
      <c r="WRQ184" s="13"/>
      <c r="WRR184" s="32"/>
      <c r="WRS184" s="32"/>
      <c r="WRT184" s="32"/>
      <c r="WRU184" s="13"/>
      <c r="WRV184" s="32"/>
      <c r="WRW184" s="32"/>
      <c r="WRX184" s="32"/>
      <c r="WRY184" s="13"/>
      <c r="WRZ184" s="32"/>
      <c r="WSA184" s="32"/>
      <c r="WSB184" s="32"/>
      <c r="WSC184" s="13"/>
      <c r="WSD184" s="32"/>
      <c r="WSE184" s="32"/>
      <c r="WSF184" s="32"/>
      <c r="WSG184" s="13"/>
      <c r="WSH184" s="32"/>
      <c r="WSI184" s="32"/>
      <c r="WSJ184" s="32"/>
      <c r="WSK184" s="13"/>
      <c r="WSL184" s="32"/>
      <c r="WSM184" s="32"/>
      <c r="WSN184" s="32"/>
      <c r="WSO184" s="13"/>
      <c r="WSP184" s="32"/>
      <c r="WSQ184" s="32"/>
      <c r="WSR184" s="32"/>
      <c r="WSS184" s="13"/>
      <c r="WST184" s="32"/>
      <c r="WSU184" s="32"/>
      <c r="WSV184" s="32"/>
      <c r="WSW184" s="13"/>
      <c r="WSX184" s="32"/>
      <c r="WSY184" s="32"/>
      <c r="WSZ184" s="32"/>
      <c r="WTA184" s="13"/>
      <c r="WTB184" s="32"/>
      <c r="WTC184" s="32"/>
      <c r="WTD184" s="32"/>
      <c r="WTE184" s="13"/>
      <c r="WTF184" s="32"/>
      <c r="WTG184" s="32"/>
      <c r="WTH184" s="32"/>
      <c r="WTI184" s="13"/>
      <c r="WTJ184" s="32"/>
      <c r="WTK184" s="32"/>
      <c r="WTL184" s="32"/>
      <c r="WTM184" s="13"/>
      <c r="WTN184" s="32"/>
      <c r="WTO184" s="32"/>
      <c r="WTP184" s="32"/>
      <c r="WTQ184" s="13"/>
      <c r="WTR184" s="32"/>
      <c r="WTS184" s="32"/>
      <c r="WTT184" s="32"/>
      <c r="WTU184" s="13"/>
      <c r="WTV184" s="32"/>
      <c r="WTW184" s="32"/>
      <c r="WTX184" s="32"/>
      <c r="WTY184" s="13"/>
      <c r="WTZ184" s="32"/>
      <c r="WUA184" s="32"/>
      <c r="WUB184" s="32"/>
      <c r="WUC184" s="13"/>
      <c r="WUD184" s="32"/>
      <c r="WUE184" s="32"/>
      <c r="WUF184" s="32"/>
      <c r="WUG184" s="13"/>
      <c r="WUH184" s="32"/>
      <c r="WUI184" s="32"/>
      <c r="WUJ184" s="32"/>
      <c r="WUK184" s="13"/>
      <c r="WUL184" s="32"/>
      <c r="WUM184" s="32"/>
      <c r="WUN184" s="32"/>
      <c r="WUO184" s="13"/>
      <c r="WUP184" s="32"/>
      <c r="WUQ184" s="32"/>
      <c r="WUR184" s="32"/>
      <c r="WUS184" s="13"/>
      <c r="WUT184" s="32"/>
      <c r="WUU184" s="32"/>
      <c r="WUV184" s="32"/>
      <c r="WUW184" s="13"/>
      <c r="WUX184" s="32"/>
      <c r="WUY184" s="32"/>
      <c r="WUZ184" s="32"/>
      <c r="WVA184" s="13"/>
      <c r="WVB184" s="32"/>
      <c r="WVC184" s="32"/>
      <c r="WVD184" s="32"/>
      <c r="WVE184" s="13"/>
      <c r="WVF184" s="32"/>
      <c r="WVG184" s="32"/>
      <c r="WVH184" s="32"/>
      <c r="WVI184" s="13"/>
      <c r="WVJ184" s="32"/>
      <c r="WVK184" s="32"/>
      <c r="WVL184" s="32"/>
      <c r="WVM184" s="13"/>
      <c r="WVN184" s="32"/>
      <c r="WVO184" s="32"/>
      <c r="WVP184" s="32"/>
      <c r="WVQ184" s="13"/>
      <c r="WVR184" s="32"/>
      <c r="WVS184" s="32"/>
      <c r="WVT184" s="32"/>
      <c r="WVU184" s="13"/>
      <c r="WVV184" s="32"/>
      <c r="WVW184" s="32"/>
      <c r="WVX184" s="32"/>
      <c r="WVY184" s="13"/>
      <c r="WVZ184" s="32"/>
      <c r="WWA184" s="32"/>
      <c r="WWB184" s="32"/>
      <c r="WWC184" s="13"/>
      <c r="WWD184" s="32"/>
      <c r="WWE184" s="32"/>
      <c r="WWF184" s="32"/>
      <c r="WWG184" s="13"/>
      <c r="WWH184" s="32"/>
      <c r="WWI184" s="32"/>
      <c r="WWJ184" s="32"/>
      <c r="WWK184" s="13"/>
      <c r="WWL184" s="32"/>
      <c r="WWM184" s="32"/>
      <c r="WWN184" s="32"/>
      <c r="WWO184" s="13"/>
      <c r="WWP184" s="32"/>
      <c r="WWQ184" s="32"/>
      <c r="WWR184" s="32"/>
      <c r="WWS184" s="13"/>
      <c r="WWT184" s="32"/>
      <c r="WWU184" s="32"/>
      <c r="WWV184" s="32"/>
      <c r="WWW184" s="13"/>
      <c r="WWX184" s="32"/>
      <c r="WWY184" s="32"/>
      <c r="WWZ184" s="32"/>
      <c r="WXA184" s="13"/>
      <c r="WXB184" s="32"/>
      <c r="WXC184" s="32"/>
      <c r="WXD184" s="32"/>
      <c r="WXE184" s="13"/>
      <c r="WXF184" s="32"/>
      <c r="WXG184" s="32"/>
      <c r="WXH184" s="32"/>
      <c r="WXI184" s="13"/>
      <c r="WXJ184" s="32"/>
      <c r="WXK184" s="32"/>
      <c r="WXL184" s="32"/>
      <c r="WXM184" s="13"/>
      <c r="WXN184" s="32"/>
      <c r="WXO184" s="32"/>
      <c r="WXP184" s="32"/>
      <c r="WXQ184" s="13"/>
      <c r="WXR184" s="32"/>
      <c r="WXS184" s="32"/>
      <c r="WXT184" s="32"/>
      <c r="WXU184" s="13"/>
      <c r="WXV184" s="32"/>
      <c r="WXW184" s="32"/>
      <c r="WXX184" s="32"/>
      <c r="WXY184" s="13"/>
      <c r="WXZ184" s="32"/>
      <c r="WYA184" s="32"/>
      <c r="WYB184" s="32"/>
      <c r="WYC184" s="13"/>
      <c r="WYD184" s="32"/>
      <c r="WYE184" s="32"/>
      <c r="WYF184" s="32"/>
      <c r="WYG184" s="13"/>
      <c r="WYH184" s="32"/>
      <c r="WYI184" s="32"/>
      <c r="WYJ184" s="32"/>
      <c r="WYK184" s="13"/>
      <c r="WYL184" s="32"/>
      <c r="WYM184" s="32"/>
      <c r="WYN184" s="32"/>
      <c r="WYO184" s="13"/>
      <c r="WYP184" s="32"/>
      <c r="WYQ184" s="32"/>
      <c r="WYR184" s="32"/>
      <c r="WYS184" s="13"/>
      <c r="WYT184" s="32"/>
      <c r="WYU184" s="32"/>
      <c r="WYV184" s="32"/>
      <c r="WYW184" s="13"/>
      <c r="WYX184" s="32"/>
      <c r="WYY184" s="32"/>
      <c r="WYZ184" s="32"/>
      <c r="WZA184" s="13"/>
      <c r="WZB184" s="32"/>
      <c r="WZC184" s="32"/>
      <c r="WZD184" s="32"/>
      <c r="WZE184" s="13"/>
      <c r="WZF184" s="32"/>
      <c r="WZG184" s="32"/>
      <c r="WZH184" s="32"/>
      <c r="WZI184" s="13"/>
      <c r="WZJ184" s="32"/>
      <c r="WZK184" s="32"/>
      <c r="WZL184" s="32"/>
      <c r="WZM184" s="13"/>
      <c r="WZN184" s="32"/>
      <c r="WZO184" s="32"/>
      <c r="WZP184" s="32"/>
      <c r="WZQ184" s="13"/>
      <c r="WZR184" s="32"/>
      <c r="WZS184" s="32"/>
      <c r="WZT184" s="32"/>
      <c r="WZU184" s="13"/>
      <c r="WZV184" s="32"/>
      <c r="WZW184" s="32"/>
      <c r="WZX184" s="32"/>
      <c r="WZY184" s="13"/>
      <c r="WZZ184" s="32"/>
      <c r="XAA184" s="32"/>
      <c r="XAB184" s="32"/>
      <c r="XAC184" s="13"/>
      <c r="XAD184" s="32"/>
      <c r="XAE184" s="32"/>
      <c r="XAF184" s="32"/>
      <c r="XAG184" s="13"/>
      <c r="XAH184" s="32"/>
      <c r="XAI184" s="32"/>
      <c r="XAJ184" s="32"/>
      <c r="XAK184" s="13"/>
      <c r="XAL184" s="32"/>
      <c r="XAM184" s="32"/>
      <c r="XAN184" s="32"/>
      <c r="XAO184" s="13"/>
      <c r="XAP184" s="32"/>
      <c r="XAQ184" s="32"/>
      <c r="XAR184" s="32"/>
      <c r="XAS184" s="13"/>
      <c r="XAT184" s="32"/>
      <c r="XAU184" s="32"/>
      <c r="XAV184" s="32"/>
      <c r="XAW184" s="13"/>
      <c r="XAX184" s="32"/>
      <c r="XAY184" s="32"/>
      <c r="XAZ184" s="32"/>
      <c r="XBA184" s="13"/>
      <c r="XBB184" s="32"/>
      <c r="XBC184" s="32"/>
      <c r="XBD184" s="32"/>
      <c r="XBE184" s="13"/>
      <c r="XBF184" s="32"/>
      <c r="XBG184" s="32"/>
      <c r="XBH184" s="32"/>
      <c r="XBI184" s="13"/>
      <c r="XBJ184" s="32"/>
      <c r="XBK184" s="32"/>
      <c r="XBL184" s="32"/>
      <c r="XBM184" s="13"/>
      <c r="XBN184" s="32"/>
      <c r="XBO184" s="32"/>
      <c r="XBP184" s="32"/>
      <c r="XBQ184" s="13"/>
      <c r="XBR184" s="32"/>
      <c r="XBS184" s="32"/>
      <c r="XBT184" s="32"/>
      <c r="XBU184" s="13"/>
      <c r="XBV184" s="32"/>
      <c r="XBW184" s="32"/>
      <c r="XBX184" s="32"/>
      <c r="XBY184" s="13"/>
      <c r="XBZ184" s="32"/>
      <c r="XCA184" s="32"/>
      <c r="XCB184" s="32"/>
      <c r="XCC184" s="13"/>
      <c r="XCD184" s="32"/>
      <c r="XCE184" s="32"/>
      <c r="XCF184" s="32"/>
      <c r="XCG184" s="13"/>
      <c r="XCH184" s="32"/>
      <c r="XCI184" s="32"/>
      <c r="XCJ184" s="32"/>
      <c r="XCK184" s="13"/>
      <c r="XCL184" s="32"/>
      <c r="XCM184" s="32"/>
      <c r="XCN184" s="32"/>
      <c r="XCO184" s="13"/>
      <c r="XCP184" s="32"/>
      <c r="XCQ184" s="32"/>
      <c r="XCR184" s="32"/>
      <c r="XCS184" s="13"/>
      <c r="XCT184" s="32"/>
      <c r="XCU184" s="32"/>
      <c r="XCV184" s="32"/>
      <c r="XCW184" s="13"/>
      <c r="XCX184" s="32"/>
      <c r="XCY184" s="32"/>
      <c r="XCZ184" s="32"/>
      <c r="XDA184" s="13"/>
      <c r="XDB184" s="32"/>
      <c r="XDC184" s="32"/>
      <c r="XDD184" s="32"/>
      <c r="XDE184" s="13"/>
      <c r="XDF184" s="32"/>
      <c r="XDG184" s="32"/>
      <c r="XDH184" s="32"/>
      <c r="XDI184" s="13"/>
      <c r="XDJ184" s="32"/>
      <c r="XDK184" s="32"/>
      <c r="XDL184" s="32"/>
      <c r="XDM184" s="13"/>
      <c r="XDN184" s="32"/>
      <c r="XDO184" s="32"/>
      <c r="XDP184" s="32"/>
      <c r="XDQ184" s="13"/>
      <c r="XDR184" s="32"/>
      <c r="XDS184" s="32"/>
      <c r="XDT184" s="32"/>
      <c r="XDU184" s="13"/>
    </row>
    <row r="185" spans="1:16349" s="73" customFormat="1" ht="16.5" customHeight="1">
      <c r="A185" s="869">
        <v>140</v>
      </c>
      <c r="B185" s="869"/>
      <c r="C185" s="869"/>
      <c r="D185" s="869"/>
      <c r="E185" s="75"/>
      <c r="F185" s="869"/>
      <c r="G185" s="869"/>
      <c r="H185" s="869"/>
      <c r="I185" s="869"/>
      <c r="J185" s="869"/>
      <c r="K185" s="869"/>
      <c r="L185" s="869"/>
      <c r="M185" s="869"/>
      <c r="N185" s="869"/>
      <c r="O185" s="869"/>
      <c r="P185" s="869"/>
      <c r="Q185" s="869"/>
      <c r="R185" s="869">
        <v>174</v>
      </c>
      <c r="S185" s="869"/>
      <c r="T185" s="869"/>
      <c r="U185" s="869"/>
      <c r="V185" s="869">
        <v>174</v>
      </c>
      <c r="W185" s="869"/>
      <c r="X185" s="869"/>
      <c r="Y185" s="869"/>
      <c r="Z185" s="869">
        <v>174</v>
      </c>
      <c r="AA185" s="869"/>
      <c r="AB185" s="869"/>
      <c r="AC185" s="869"/>
      <c r="AD185" s="869">
        <v>174</v>
      </c>
      <c r="AE185" s="869"/>
      <c r="AF185" s="869"/>
      <c r="AG185" s="869"/>
      <c r="AH185" s="869">
        <v>174</v>
      </c>
      <c r="AI185" s="869"/>
      <c r="AJ185" s="869"/>
      <c r="AK185" s="869"/>
      <c r="AL185" s="869">
        <v>174</v>
      </c>
      <c r="AM185" s="869"/>
      <c r="AN185" s="869"/>
      <c r="AO185" s="869"/>
      <c r="AP185" s="869">
        <v>174</v>
      </c>
      <c r="AQ185" s="869"/>
      <c r="AR185" s="869"/>
      <c r="AS185" s="869"/>
      <c r="AT185" s="869">
        <v>174</v>
      </c>
      <c r="AU185" s="869"/>
      <c r="AV185" s="869"/>
      <c r="AW185" s="869"/>
      <c r="AX185" s="869">
        <v>174</v>
      </c>
      <c r="AY185" s="869"/>
      <c r="AZ185" s="869"/>
      <c r="BA185" s="869"/>
      <c r="BB185" s="869">
        <v>174</v>
      </c>
      <c r="BC185" s="869"/>
      <c r="BD185" s="869"/>
      <c r="BE185" s="869"/>
      <c r="BF185" s="869">
        <v>174</v>
      </c>
      <c r="BG185" s="869"/>
      <c r="BH185" s="869"/>
      <c r="BI185" s="869"/>
      <c r="BJ185" s="869">
        <v>174</v>
      </c>
      <c r="BK185" s="869"/>
      <c r="BL185" s="869"/>
      <c r="BM185" s="869"/>
      <c r="BN185" s="869">
        <v>174</v>
      </c>
      <c r="BO185" s="869"/>
      <c r="BP185" s="869"/>
      <c r="BQ185" s="869"/>
      <c r="BR185" s="869">
        <v>174</v>
      </c>
      <c r="BS185" s="869"/>
      <c r="BT185" s="869"/>
      <c r="BU185" s="869"/>
      <c r="BV185" s="869">
        <v>174</v>
      </c>
      <c r="BW185" s="869"/>
      <c r="BX185" s="869"/>
      <c r="BY185" s="869"/>
      <c r="BZ185" s="869">
        <v>174</v>
      </c>
      <c r="CA185" s="869"/>
      <c r="CB185" s="869"/>
      <c r="CC185" s="869"/>
      <c r="CD185" s="869">
        <v>174</v>
      </c>
      <c r="CE185" s="869"/>
      <c r="CF185" s="869"/>
      <c r="CG185" s="869"/>
      <c r="CH185" s="869">
        <v>174</v>
      </c>
      <c r="CI185" s="869"/>
      <c r="CJ185" s="869"/>
      <c r="CK185" s="869"/>
      <c r="CL185" s="869">
        <v>174</v>
      </c>
      <c r="CM185" s="869"/>
      <c r="CN185" s="869"/>
      <c r="CO185" s="869"/>
      <c r="CP185" s="869">
        <v>174</v>
      </c>
      <c r="CQ185" s="869"/>
      <c r="CR185" s="869"/>
      <c r="CS185" s="869"/>
      <c r="CT185" s="869">
        <v>174</v>
      </c>
      <c r="CU185" s="869"/>
      <c r="CV185" s="869"/>
      <c r="CW185" s="869"/>
      <c r="CX185" s="869">
        <v>174</v>
      </c>
      <c r="CY185" s="869"/>
      <c r="CZ185" s="869"/>
      <c r="DA185" s="869"/>
      <c r="DB185" s="869">
        <v>174</v>
      </c>
      <c r="DC185" s="869"/>
      <c r="DD185" s="869"/>
      <c r="DE185" s="869"/>
      <c r="DF185" s="869">
        <v>174</v>
      </c>
      <c r="DG185" s="869"/>
      <c r="DH185" s="869"/>
      <c r="DI185" s="869"/>
      <c r="DJ185" s="869">
        <v>174</v>
      </c>
      <c r="DK185" s="869"/>
      <c r="DL185" s="869"/>
      <c r="DM185" s="869"/>
      <c r="DN185" s="869">
        <v>174</v>
      </c>
      <c r="DO185" s="869"/>
      <c r="DP185" s="869"/>
      <c r="DQ185" s="869"/>
      <c r="DR185" s="869">
        <v>174</v>
      </c>
      <c r="DS185" s="869"/>
      <c r="DT185" s="869"/>
      <c r="DU185" s="869"/>
      <c r="DV185" s="869">
        <v>174</v>
      </c>
      <c r="DW185" s="869"/>
      <c r="DX185" s="869"/>
      <c r="DY185" s="869"/>
      <c r="DZ185" s="869">
        <v>174</v>
      </c>
      <c r="EA185" s="869"/>
      <c r="EB185" s="869"/>
      <c r="EC185" s="869"/>
      <c r="ED185" s="869">
        <v>174</v>
      </c>
      <c r="EE185" s="869"/>
      <c r="EF185" s="869"/>
      <c r="EG185" s="869"/>
      <c r="EH185" s="869">
        <v>174</v>
      </c>
      <c r="EI185" s="869"/>
      <c r="EJ185" s="869"/>
      <c r="EK185" s="869"/>
      <c r="EL185" s="869">
        <v>174</v>
      </c>
      <c r="EM185" s="869"/>
      <c r="EN185" s="869"/>
      <c r="EO185" s="869"/>
      <c r="EP185" s="869">
        <v>174</v>
      </c>
      <c r="EQ185" s="869"/>
      <c r="ER185" s="869"/>
      <c r="ES185" s="869"/>
      <c r="ET185" s="869">
        <v>174</v>
      </c>
      <c r="EU185" s="869"/>
      <c r="EV185" s="869"/>
      <c r="EW185" s="869"/>
      <c r="EX185" s="869">
        <v>174</v>
      </c>
      <c r="EY185" s="869"/>
      <c r="EZ185" s="869"/>
      <c r="FA185" s="869"/>
      <c r="FB185" s="869">
        <v>174</v>
      </c>
      <c r="FC185" s="869"/>
      <c r="FD185" s="869"/>
      <c r="FE185" s="869"/>
      <c r="FF185" s="869">
        <v>174</v>
      </c>
      <c r="FG185" s="869"/>
      <c r="FH185" s="869"/>
      <c r="FI185" s="869"/>
      <c r="FJ185" s="869">
        <v>174</v>
      </c>
      <c r="FK185" s="869"/>
      <c r="FL185" s="869"/>
      <c r="FM185" s="869"/>
      <c r="FN185" s="869">
        <v>174</v>
      </c>
      <c r="FO185" s="869"/>
      <c r="FP185" s="869"/>
      <c r="FQ185" s="869"/>
      <c r="FR185" s="869">
        <v>174</v>
      </c>
      <c r="FS185" s="869"/>
      <c r="FT185" s="869"/>
      <c r="FU185" s="869"/>
      <c r="FV185" s="869">
        <v>174</v>
      </c>
      <c r="FW185" s="869"/>
      <c r="FX185" s="869"/>
      <c r="FY185" s="869"/>
      <c r="FZ185" s="869">
        <v>174</v>
      </c>
      <c r="GA185" s="869"/>
      <c r="GB185" s="869"/>
      <c r="GC185" s="869"/>
      <c r="GD185" s="869">
        <v>174</v>
      </c>
      <c r="GE185" s="869"/>
      <c r="GF185" s="869"/>
      <c r="GG185" s="869"/>
      <c r="GH185" s="869">
        <v>174</v>
      </c>
      <c r="GI185" s="869"/>
      <c r="GJ185" s="869"/>
      <c r="GK185" s="869"/>
      <c r="GL185" s="869">
        <v>174</v>
      </c>
      <c r="GM185" s="869"/>
      <c r="GN185" s="869"/>
      <c r="GO185" s="869"/>
      <c r="GP185" s="869">
        <v>174</v>
      </c>
      <c r="GQ185" s="869"/>
      <c r="GR185" s="869"/>
      <c r="GS185" s="869"/>
      <c r="GT185" s="869">
        <v>174</v>
      </c>
      <c r="GU185" s="869"/>
      <c r="GV185" s="869"/>
      <c r="GW185" s="869"/>
      <c r="GX185" s="869">
        <v>174</v>
      </c>
      <c r="GY185" s="869"/>
      <c r="GZ185" s="869"/>
      <c r="HA185" s="869"/>
      <c r="HB185" s="869">
        <v>174</v>
      </c>
      <c r="HC185" s="869"/>
      <c r="HD185" s="869"/>
      <c r="HE185" s="869"/>
      <c r="HF185" s="869">
        <v>174</v>
      </c>
      <c r="HG185" s="869"/>
      <c r="HH185" s="869"/>
      <c r="HI185" s="869"/>
      <c r="HJ185" s="869">
        <v>174</v>
      </c>
      <c r="HK185" s="869"/>
      <c r="HL185" s="869"/>
      <c r="HM185" s="869"/>
      <c r="HN185" s="869">
        <v>174</v>
      </c>
      <c r="HO185" s="869"/>
      <c r="HP185" s="869"/>
      <c r="HQ185" s="869"/>
      <c r="HR185" s="869">
        <v>174</v>
      </c>
      <c r="HS185" s="869"/>
      <c r="HT185" s="869"/>
      <c r="HU185" s="869"/>
      <c r="HV185" s="869">
        <v>174</v>
      </c>
      <c r="HW185" s="869"/>
      <c r="HX185" s="869"/>
      <c r="HY185" s="869"/>
      <c r="HZ185" s="869">
        <v>174</v>
      </c>
      <c r="IA185" s="869"/>
      <c r="IB185" s="869"/>
      <c r="IC185" s="869"/>
      <c r="ID185" s="869">
        <v>174</v>
      </c>
      <c r="IE185" s="869"/>
      <c r="IF185" s="869"/>
      <c r="IG185" s="869"/>
      <c r="IH185" s="869">
        <v>174</v>
      </c>
      <c r="II185" s="869"/>
      <c r="IJ185" s="869"/>
      <c r="IK185" s="869"/>
      <c r="IL185" s="869">
        <v>174</v>
      </c>
      <c r="IM185" s="869"/>
      <c r="IN185" s="869"/>
      <c r="IO185" s="869"/>
      <c r="IP185" s="869">
        <v>174</v>
      </c>
      <c r="IQ185" s="869"/>
      <c r="IR185" s="869"/>
      <c r="IS185" s="869"/>
      <c r="IT185" s="869">
        <v>174</v>
      </c>
      <c r="IU185" s="869"/>
      <c r="IV185" s="869"/>
      <c r="IW185" s="869"/>
      <c r="IX185" s="869">
        <v>174</v>
      </c>
      <c r="IY185" s="869"/>
      <c r="IZ185" s="869"/>
      <c r="JA185" s="869"/>
      <c r="JB185" s="869">
        <v>174</v>
      </c>
      <c r="JC185" s="869"/>
      <c r="JD185" s="869"/>
      <c r="JE185" s="869"/>
      <c r="JF185" s="869">
        <v>174</v>
      </c>
      <c r="JG185" s="869"/>
      <c r="JH185" s="869"/>
      <c r="JI185" s="869"/>
      <c r="JJ185" s="869">
        <v>174</v>
      </c>
      <c r="JK185" s="869"/>
      <c r="JL185" s="869"/>
      <c r="JM185" s="869"/>
      <c r="JN185" s="869">
        <v>174</v>
      </c>
      <c r="JO185" s="869"/>
      <c r="JP185" s="869"/>
      <c r="JQ185" s="869"/>
      <c r="JR185" s="869">
        <v>174</v>
      </c>
      <c r="JS185" s="869"/>
      <c r="JT185" s="869"/>
      <c r="JU185" s="869"/>
      <c r="JV185" s="869">
        <v>174</v>
      </c>
      <c r="JW185" s="869"/>
      <c r="JX185" s="869"/>
      <c r="JY185" s="869"/>
      <c r="JZ185" s="869">
        <v>174</v>
      </c>
      <c r="KA185" s="869"/>
      <c r="KB185" s="869"/>
      <c r="KC185" s="869"/>
      <c r="KD185" s="869">
        <v>174</v>
      </c>
      <c r="KE185" s="869"/>
      <c r="KF185" s="869"/>
      <c r="KG185" s="869"/>
      <c r="KH185" s="869">
        <v>174</v>
      </c>
      <c r="KI185" s="869"/>
      <c r="KJ185" s="869"/>
      <c r="KK185" s="869"/>
      <c r="KL185" s="869">
        <v>174</v>
      </c>
      <c r="KM185" s="869"/>
      <c r="KN185" s="869"/>
      <c r="KO185" s="869"/>
      <c r="KP185" s="869">
        <v>174</v>
      </c>
      <c r="KQ185" s="869"/>
      <c r="KR185" s="869"/>
      <c r="KS185" s="869"/>
      <c r="KT185" s="869">
        <v>174</v>
      </c>
      <c r="KU185" s="869"/>
      <c r="KV185" s="869"/>
      <c r="KW185" s="869"/>
      <c r="KX185" s="869">
        <v>174</v>
      </c>
      <c r="KY185" s="869"/>
      <c r="KZ185" s="869"/>
      <c r="LA185" s="869"/>
      <c r="LB185" s="869">
        <v>174</v>
      </c>
      <c r="LC185" s="869"/>
      <c r="LD185" s="869"/>
      <c r="LE185" s="869"/>
      <c r="LF185" s="869">
        <v>174</v>
      </c>
      <c r="LG185" s="869"/>
      <c r="LH185" s="869"/>
      <c r="LI185" s="869"/>
      <c r="LJ185" s="869">
        <v>174</v>
      </c>
      <c r="LK185" s="869"/>
      <c r="LL185" s="869"/>
      <c r="LM185" s="869"/>
      <c r="LN185" s="869">
        <v>174</v>
      </c>
      <c r="LO185" s="869"/>
      <c r="LP185" s="869"/>
      <c r="LQ185" s="869"/>
      <c r="LR185" s="869">
        <v>174</v>
      </c>
      <c r="LS185" s="869"/>
      <c r="LT185" s="869"/>
      <c r="LU185" s="869"/>
      <c r="LV185" s="869">
        <v>174</v>
      </c>
      <c r="LW185" s="869"/>
      <c r="LX185" s="869"/>
      <c r="LY185" s="869"/>
      <c r="LZ185" s="869">
        <v>174</v>
      </c>
      <c r="MA185" s="869"/>
      <c r="MB185" s="869"/>
      <c r="MC185" s="869"/>
      <c r="MD185" s="869">
        <v>174</v>
      </c>
      <c r="ME185" s="869"/>
      <c r="MF185" s="869"/>
      <c r="MG185" s="869"/>
      <c r="MH185" s="869">
        <v>174</v>
      </c>
      <c r="MI185" s="869"/>
      <c r="MJ185" s="869"/>
      <c r="MK185" s="869"/>
      <c r="ML185" s="869">
        <v>174</v>
      </c>
      <c r="MM185" s="869"/>
      <c r="MN185" s="869"/>
      <c r="MO185" s="869"/>
      <c r="MP185" s="869">
        <v>174</v>
      </c>
      <c r="MQ185" s="869"/>
      <c r="MR185" s="869"/>
      <c r="MS185" s="869"/>
      <c r="MT185" s="869">
        <v>174</v>
      </c>
      <c r="MU185" s="869"/>
      <c r="MV185" s="869"/>
      <c r="MW185" s="869"/>
      <c r="MX185" s="869">
        <v>174</v>
      </c>
      <c r="MY185" s="869"/>
      <c r="MZ185" s="869"/>
      <c r="NA185" s="869"/>
      <c r="NB185" s="869">
        <v>174</v>
      </c>
      <c r="NC185" s="869"/>
      <c r="ND185" s="869"/>
      <c r="NE185" s="869"/>
      <c r="NF185" s="869">
        <v>174</v>
      </c>
      <c r="NG185" s="869"/>
      <c r="NH185" s="869"/>
      <c r="NI185" s="869"/>
      <c r="NJ185" s="869">
        <v>174</v>
      </c>
      <c r="NK185" s="869"/>
      <c r="NL185" s="869"/>
      <c r="NM185" s="869"/>
      <c r="NN185" s="869">
        <v>174</v>
      </c>
      <c r="NO185" s="869"/>
      <c r="NP185" s="869"/>
      <c r="NQ185" s="869"/>
      <c r="NR185" s="869">
        <v>174</v>
      </c>
      <c r="NS185" s="869"/>
      <c r="NT185" s="869"/>
      <c r="NU185" s="869"/>
      <c r="NV185" s="869">
        <v>174</v>
      </c>
      <c r="NW185" s="869"/>
      <c r="NX185" s="869"/>
      <c r="NY185" s="869"/>
      <c r="NZ185" s="869">
        <v>174</v>
      </c>
      <c r="OA185" s="869"/>
      <c r="OB185" s="869"/>
      <c r="OC185" s="869"/>
      <c r="OD185" s="869">
        <v>174</v>
      </c>
      <c r="OE185" s="869"/>
      <c r="OF185" s="869"/>
      <c r="OG185" s="869"/>
      <c r="OH185" s="869">
        <v>174</v>
      </c>
      <c r="OI185" s="869"/>
      <c r="OJ185" s="869"/>
      <c r="OK185" s="869"/>
      <c r="OL185" s="869">
        <v>174</v>
      </c>
      <c r="OM185" s="869"/>
      <c r="ON185" s="869"/>
      <c r="OO185" s="869"/>
      <c r="OP185" s="869">
        <v>174</v>
      </c>
      <c r="OQ185" s="869"/>
      <c r="OR185" s="869"/>
      <c r="OS185" s="869"/>
      <c r="OT185" s="869">
        <v>174</v>
      </c>
      <c r="OU185" s="869"/>
      <c r="OV185" s="869"/>
      <c r="OW185" s="869"/>
      <c r="OX185" s="869">
        <v>174</v>
      </c>
      <c r="OY185" s="869"/>
      <c r="OZ185" s="869"/>
      <c r="PA185" s="869"/>
      <c r="PB185" s="869">
        <v>174</v>
      </c>
      <c r="PC185" s="869"/>
      <c r="PD185" s="869"/>
      <c r="PE185" s="869"/>
      <c r="PF185" s="869">
        <v>174</v>
      </c>
      <c r="PG185" s="869"/>
      <c r="PH185" s="869"/>
      <c r="PI185" s="869"/>
      <c r="PJ185" s="869">
        <v>174</v>
      </c>
      <c r="PK185" s="869"/>
      <c r="PL185" s="869"/>
      <c r="PM185" s="869"/>
      <c r="PN185" s="869">
        <v>174</v>
      </c>
      <c r="PO185" s="869"/>
      <c r="PP185" s="869"/>
      <c r="PQ185" s="869"/>
      <c r="PR185" s="869">
        <v>174</v>
      </c>
      <c r="PS185" s="869"/>
      <c r="PT185" s="869"/>
      <c r="PU185" s="869"/>
      <c r="PV185" s="869">
        <v>174</v>
      </c>
      <c r="PW185" s="869"/>
      <c r="PX185" s="869"/>
      <c r="PY185" s="869"/>
      <c r="PZ185" s="869">
        <v>174</v>
      </c>
      <c r="QA185" s="869"/>
      <c r="QB185" s="869"/>
      <c r="QC185" s="869"/>
      <c r="QD185" s="869">
        <v>174</v>
      </c>
      <c r="QE185" s="869"/>
      <c r="QF185" s="869"/>
      <c r="QG185" s="869"/>
      <c r="QH185" s="869">
        <v>174</v>
      </c>
      <c r="QI185" s="869"/>
      <c r="QJ185" s="869"/>
      <c r="QK185" s="869"/>
      <c r="QL185" s="869">
        <v>174</v>
      </c>
      <c r="QM185" s="869"/>
      <c r="QN185" s="869"/>
      <c r="QO185" s="869"/>
      <c r="QP185" s="869">
        <v>174</v>
      </c>
      <c r="QQ185" s="869"/>
      <c r="QR185" s="869"/>
      <c r="QS185" s="869"/>
      <c r="QT185" s="869">
        <v>174</v>
      </c>
      <c r="QU185" s="869"/>
      <c r="QV185" s="869"/>
      <c r="QW185" s="869"/>
      <c r="QX185" s="869">
        <v>174</v>
      </c>
      <c r="QY185" s="869"/>
      <c r="QZ185" s="869"/>
      <c r="RA185" s="869"/>
      <c r="RB185" s="869">
        <v>174</v>
      </c>
      <c r="RC185" s="869"/>
      <c r="RD185" s="869"/>
      <c r="RE185" s="869"/>
      <c r="RF185" s="869">
        <v>174</v>
      </c>
      <c r="RG185" s="869"/>
      <c r="RH185" s="869"/>
      <c r="RI185" s="869"/>
      <c r="RJ185" s="869">
        <v>174</v>
      </c>
      <c r="RK185" s="869"/>
      <c r="RL185" s="869"/>
      <c r="RM185" s="869"/>
      <c r="RN185" s="869">
        <v>174</v>
      </c>
      <c r="RO185" s="869"/>
      <c r="RP185" s="869"/>
      <c r="RQ185" s="869"/>
      <c r="RR185" s="869">
        <v>174</v>
      </c>
      <c r="RS185" s="869"/>
      <c r="RT185" s="869"/>
      <c r="RU185" s="869"/>
      <c r="RV185" s="869">
        <v>174</v>
      </c>
      <c r="RW185" s="869"/>
      <c r="RX185" s="869"/>
      <c r="RY185" s="869"/>
      <c r="RZ185" s="869">
        <v>174</v>
      </c>
      <c r="SA185" s="869"/>
      <c r="SB185" s="869"/>
      <c r="SC185" s="869"/>
      <c r="SD185" s="869">
        <v>174</v>
      </c>
      <c r="SE185" s="869"/>
      <c r="SF185" s="869"/>
      <c r="SG185" s="869"/>
      <c r="SH185" s="869">
        <v>174</v>
      </c>
      <c r="SI185" s="869"/>
      <c r="SJ185" s="869"/>
      <c r="SK185" s="869"/>
      <c r="SL185" s="869">
        <v>174</v>
      </c>
      <c r="SM185" s="869"/>
      <c r="SN185" s="869"/>
      <c r="SO185" s="869"/>
      <c r="SP185" s="869">
        <v>174</v>
      </c>
      <c r="SQ185" s="869"/>
      <c r="SR185" s="869"/>
      <c r="SS185" s="869"/>
      <c r="ST185" s="869">
        <v>174</v>
      </c>
      <c r="SU185" s="869"/>
      <c r="SV185" s="869"/>
      <c r="SW185" s="869"/>
      <c r="SX185" s="869">
        <v>174</v>
      </c>
      <c r="SY185" s="869"/>
      <c r="SZ185" s="869"/>
      <c r="TA185" s="869"/>
      <c r="TB185" s="869">
        <v>174</v>
      </c>
      <c r="TC185" s="869"/>
      <c r="TD185" s="869"/>
      <c r="TE185" s="869"/>
      <c r="TF185" s="869">
        <v>174</v>
      </c>
      <c r="TG185" s="869"/>
      <c r="TH185" s="869"/>
      <c r="TI185" s="869"/>
      <c r="TJ185" s="869">
        <v>174</v>
      </c>
      <c r="TK185" s="869"/>
      <c r="TL185" s="869"/>
      <c r="TM185" s="869"/>
      <c r="TN185" s="869">
        <v>174</v>
      </c>
      <c r="TO185" s="869"/>
      <c r="TP185" s="869"/>
      <c r="TQ185" s="869"/>
      <c r="TR185" s="869">
        <v>174</v>
      </c>
      <c r="TS185" s="869"/>
      <c r="TT185" s="869"/>
      <c r="TU185" s="869"/>
      <c r="TV185" s="869">
        <v>174</v>
      </c>
      <c r="TW185" s="869"/>
      <c r="TX185" s="869"/>
      <c r="TY185" s="869"/>
      <c r="TZ185" s="869">
        <v>174</v>
      </c>
      <c r="UA185" s="869"/>
      <c r="UB185" s="869"/>
      <c r="UC185" s="869"/>
      <c r="UD185" s="869">
        <v>174</v>
      </c>
      <c r="UE185" s="869"/>
      <c r="UF185" s="869"/>
      <c r="UG185" s="869"/>
      <c r="UH185" s="869">
        <v>174</v>
      </c>
      <c r="UI185" s="869"/>
      <c r="UJ185" s="869"/>
      <c r="UK185" s="869"/>
      <c r="UL185" s="869">
        <v>174</v>
      </c>
      <c r="UM185" s="869"/>
      <c r="UN185" s="869"/>
      <c r="UO185" s="869"/>
      <c r="UP185" s="869">
        <v>174</v>
      </c>
      <c r="UQ185" s="869"/>
      <c r="UR185" s="869"/>
      <c r="US185" s="869"/>
      <c r="UT185" s="869">
        <v>174</v>
      </c>
      <c r="UU185" s="869"/>
      <c r="UV185" s="869"/>
      <c r="UW185" s="869"/>
      <c r="UX185" s="869">
        <v>174</v>
      </c>
      <c r="UY185" s="869"/>
      <c r="UZ185" s="869"/>
      <c r="VA185" s="869"/>
      <c r="VB185" s="869">
        <v>174</v>
      </c>
      <c r="VC185" s="869"/>
      <c r="VD185" s="869"/>
      <c r="VE185" s="869"/>
      <c r="VF185" s="869">
        <v>174</v>
      </c>
      <c r="VG185" s="869"/>
      <c r="VH185" s="869"/>
      <c r="VI185" s="869"/>
      <c r="VJ185" s="869">
        <v>174</v>
      </c>
      <c r="VK185" s="869"/>
      <c r="VL185" s="869"/>
      <c r="VM185" s="869"/>
      <c r="VN185" s="869">
        <v>174</v>
      </c>
      <c r="VO185" s="869"/>
      <c r="VP185" s="869"/>
      <c r="VQ185" s="869"/>
      <c r="VR185" s="869">
        <v>174</v>
      </c>
      <c r="VS185" s="869"/>
      <c r="VT185" s="869"/>
      <c r="VU185" s="869"/>
      <c r="VV185" s="869">
        <v>174</v>
      </c>
      <c r="VW185" s="869"/>
      <c r="VX185" s="869"/>
      <c r="VY185" s="869"/>
      <c r="VZ185" s="869">
        <v>174</v>
      </c>
      <c r="WA185" s="869"/>
      <c r="WB185" s="869"/>
      <c r="WC185" s="869"/>
      <c r="WD185" s="869">
        <v>174</v>
      </c>
      <c r="WE185" s="869"/>
      <c r="WF185" s="869"/>
      <c r="WG185" s="869"/>
      <c r="WH185" s="869">
        <v>174</v>
      </c>
      <c r="WI185" s="869"/>
      <c r="WJ185" s="869"/>
      <c r="WK185" s="869"/>
      <c r="WL185" s="869">
        <v>174</v>
      </c>
      <c r="WM185" s="869"/>
      <c r="WN185" s="869"/>
      <c r="WO185" s="869"/>
      <c r="WP185" s="869">
        <v>174</v>
      </c>
      <c r="WQ185" s="869"/>
      <c r="WR185" s="869"/>
      <c r="WS185" s="869"/>
      <c r="WT185" s="869">
        <v>174</v>
      </c>
      <c r="WU185" s="869"/>
      <c r="WV185" s="869"/>
      <c r="WW185" s="869"/>
      <c r="WX185" s="869">
        <v>174</v>
      </c>
      <c r="WY185" s="869"/>
      <c r="WZ185" s="869"/>
      <c r="XA185" s="869"/>
      <c r="XB185" s="869">
        <v>174</v>
      </c>
      <c r="XC185" s="869"/>
      <c r="XD185" s="869"/>
      <c r="XE185" s="869"/>
      <c r="XF185" s="869">
        <v>174</v>
      </c>
      <c r="XG185" s="869"/>
      <c r="XH185" s="869"/>
      <c r="XI185" s="869"/>
      <c r="XJ185" s="869">
        <v>174</v>
      </c>
      <c r="XK185" s="869"/>
      <c r="XL185" s="869"/>
      <c r="XM185" s="869"/>
      <c r="XN185" s="869">
        <v>174</v>
      </c>
      <c r="XO185" s="869"/>
      <c r="XP185" s="869"/>
      <c r="XQ185" s="869"/>
      <c r="XR185" s="869">
        <v>174</v>
      </c>
      <c r="XS185" s="869"/>
      <c r="XT185" s="869"/>
      <c r="XU185" s="869"/>
      <c r="XV185" s="869">
        <v>174</v>
      </c>
      <c r="XW185" s="869"/>
      <c r="XX185" s="869"/>
      <c r="XY185" s="869"/>
      <c r="XZ185" s="869">
        <v>174</v>
      </c>
      <c r="YA185" s="869"/>
      <c r="YB185" s="869"/>
      <c r="YC185" s="869"/>
      <c r="YD185" s="869">
        <v>174</v>
      </c>
      <c r="YE185" s="869"/>
      <c r="YF185" s="869"/>
      <c r="YG185" s="869"/>
      <c r="YH185" s="869">
        <v>174</v>
      </c>
      <c r="YI185" s="869"/>
      <c r="YJ185" s="869"/>
      <c r="YK185" s="869"/>
      <c r="YL185" s="869">
        <v>174</v>
      </c>
      <c r="YM185" s="869"/>
      <c r="YN185" s="869"/>
      <c r="YO185" s="869"/>
      <c r="YP185" s="869">
        <v>174</v>
      </c>
      <c r="YQ185" s="869"/>
      <c r="YR185" s="869"/>
      <c r="YS185" s="869"/>
      <c r="YT185" s="869">
        <v>174</v>
      </c>
      <c r="YU185" s="869"/>
      <c r="YV185" s="869"/>
      <c r="YW185" s="869"/>
      <c r="YX185" s="869">
        <v>174</v>
      </c>
      <c r="YY185" s="869"/>
      <c r="YZ185" s="869"/>
      <c r="ZA185" s="869"/>
      <c r="ZB185" s="869">
        <v>174</v>
      </c>
      <c r="ZC185" s="869"/>
      <c r="ZD185" s="869"/>
      <c r="ZE185" s="869"/>
      <c r="ZF185" s="869">
        <v>174</v>
      </c>
      <c r="ZG185" s="869"/>
      <c r="ZH185" s="869"/>
      <c r="ZI185" s="869"/>
      <c r="ZJ185" s="869">
        <v>174</v>
      </c>
      <c r="ZK185" s="869"/>
      <c r="ZL185" s="869"/>
      <c r="ZM185" s="869"/>
      <c r="ZN185" s="869">
        <v>174</v>
      </c>
      <c r="ZO185" s="869"/>
      <c r="ZP185" s="869"/>
      <c r="ZQ185" s="869"/>
      <c r="ZR185" s="869">
        <v>174</v>
      </c>
      <c r="ZS185" s="869"/>
      <c r="ZT185" s="869"/>
      <c r="ZU185" s="869"/>
      <c r="ZV185" s="869">
        <v>174</v>
      </c>
      <c r="ZW185" s="869"/>
      <c r="ZX185" s="869"/>
      <c r="ZY185" s="869"/>
      <c r="ZZ185" s="869">
        <v>174</v>
      </c>
      <c r="AAA185" s="869"/>
      <c r="AAB185" s="869"/>
      <c r="AAC185" s="869"/>
      <c r="AAD185" s="869">
        <v>174</v>
      </c>
      <c r="AAE185" s="869"/>
      <c r="AAF185" s="869"/>
      <c r="AAG185" s="869"/>
      <c r="AAH185" s="869">
        <v>174</v>
      </c>
      <c r="AAI185" s="869"/>
      <c r="AAJ185" s="869"/>
      <c r="AAK185" s="869"/>
      <c r="AAL185" s="869">
        <v>174</v>
      </c>
      <c r="AAM185" s="869"/>
      <c r="AAN185" s="869"/>
      <c r="AAO185" s="869"/>
      <c r="AAP185" s="869">
        <v>174</v>
      </c>
      <c r="AAQ185" s="869"/>
      <c r="AAR185" s="869"/>
      <c r="AAS185" s="869"/>
      <c r="AAT185" s="869">
        <v>174</v>
      </c>
      <c r="AAU185" s="869"/>
      <c r="AAV185" s="869"/>
      <c r="AAW185" s="869"/>
      <c r="AAX185" s="869">
        <v>174</v>
      </c>
      <c r="AAY185" s="869"/>
      <c r="AAZ185" s="869"/>
      <c r="ABA185" s="869"/>
      <c r="ABB185" s="869">
        <v>174</v>
      </c>
      <c r="ABC185" s="869"/>
      <c r="ABD185" s="869"/>
      <c r="ABE185" s="869"/>
      <c r="ABF185" s="869">
        <v>174</v>
      </c>
      <c r="ABG185" s="869"/>
      <c r="ABH185" s="869"/>
      <c r="ABI185" s="869"/>
      <c r="ABJ185" s="869">
        <v>174</v>
      </c>
      <c r="ABK185" s="869"/>
      <c r="ABL185" s="869"/>
      <c r="ABM185" s="869"/>
      <c r="ABN185" s="869">
        <v>174</v>
      </c>
      <c r="ABO185" s="869"/>
      <c r="ABP185" s="869"/>
      <c r="ABQ185" s="869"/>
      <c r="ABR185" s="869">
        <v>174</v>
      </c>
      <c r="ABS185" s="869"/>
      <c r="ABT185" s="869"/>
      <c r="ABU185" s="869"/>
      <c r="ABV185" s="869">
        <v>174</v>
      </c>
      <c r="ABW185" s="869"/>
      <c r="ABX185" s="869"/>
      <c r="ABY185" s="869"/>
      <c r="ABZ185" s="869">
        <v>174</v>
      </c>
      <c r="ACA185" s="869"/>
      <c r="ACB185" s="869"/>
      <c r="ACC185" s="869"/>
      <c r="ACD185" s="869">
        <v>174</v>
      </c>
      <c r="ACE185" s="869"/>
      <c r="ACF185" s="869"/>
      <c r="ACG185" s="869"/>
      <c r="ACH185" s="869">
        <v>174</v>
      </c>
      <c r="ACI185" s="869"/>
      <c r="ACJ185" s="869"/>
      <c r="ACK185" s="869"/>
      <c r="ACL185" s="869">
        <v>174</v>
      </c>
      <c r="ACM185" s="869"/>
      <c r="ACN185" s="869"/>
      <c r="ACO185" s="869"/>
      <c r="ACP185" s="869">
        <v>174</v>
      </c>
      <c r="ACQ185" s="869"/>
      <c r="ACR185" s="869"/>
      <c r="ACS185" s="869"/>
      <c r="ACT185" s="869">
        <v>174</v>
      </c>
      <c r="ACU185" s="869"/>
      <c r="ACV185" s="869"/>
      <c r="ACW185" s="869"/>
      <c r="ACX185" s="869">
        <v>174</v>
      </c>
      <c r="ACY185" s="869"/>
      <c r="ACZ185" s="869"/>
      <c r="ADA185" s="869"/>
      <c r="ADB185" s="869">
        <v>174</v>
      </c>
      <c r="ADC185" s="869"/>
      <c r="ADD185" s="869"/>
      <c r="ADE185" s="869"/>
      <c r="ADF185" s="869">
        <v>174</v>
      </c>
      <c r="ADG185" s="869"/>
      <c r="ADH185" s="869"/>
      <c r="ADI185" s="869"/>
      <c r="ADJ185" s="869">
        <v>174</v>
      </c>
      <c r="ADK185" s="869"/>
      <c r="ADL185" s="869"/>
      <c r="ADM185" s="869"/>
      <c r="ADN185" s="869">
        <v>174</v>
      </c>
      <c r="ADO185" s="869"/>
      <c r="ADP185" s="869"/>
      <c r="ADQ185" s="869"/>
      <c r="ADR185" s="869">
        <v>174</v>
      </c>
      <c r="ADS185" s="869"/>
      <c r="ADT185" s="869"/>
      <c r="ADU185" s="869"/>
      <c r="ADV185" s="869">
        <v>174</v>
      </c>
      <c r="ADW185" s="869"/>
      <c r="ADX185" s="869"/>
      <c r="ADY185" s="869"/>
      <c r="ADZ185" s="869">
        <v>174</v>
      </c>
      <c r="AEA185" s="869"/>
      <c r="AEB185" s="869"/>
      <c r="AEC185" s="869"/>
      <c r="AED185" s="869">
        <v>174</v>
      </c>
      <c r="AEE185" s="869"/>
      <c r="AEF185" s="869"/>
      <c r="AEG185" s="869"/>
      <c r="AEH185" s="869">
        <v>174</v>
      </c>
      <c r="AEI185" s="869"/>
      <c r="AEJ185" s="869"/>
      <c r="AEK185" s="869"/>
      <c r="AEL185" s="869">
        <v>174</v>
      </c>
      <c r="AEM185" s="869"/>
      <c r="AEN185" s="869"/>
      <c r="AEO185" s="869"/>
      <c r="AEP185" s="869">
        <v>174</v>
      </c>
      <c r="AEQ185" s="869"/>
      <c r="AER185" s="869"/>
      <c r="AES185" s="869"/>
      <c r="AET185" s="869">
        <v>174</v>
      </c>
      <c r="AEU185" s="869"/>
      <c r="AEV185" s="869"/>
      <c r="AEW185" s="869"/>
      <c r="AEX185" s="869">
        <v>174</v>
      </c>
      <c r="AEY185" s="869"/>
      <c r="AEZ185" s="869"/>
      <c r="AFA185" s="869"/>
      <c r="AFB185" s="869">
        <v>174</v>
      </c>
      <c r="AFC185" s="869"/>
      <c r="AFD185" s="869"/>
      <c r="AFE185" s="869"/>
      <c r="AFF185" s="869">
        <v>174</v>
      </c>
      <c r="AFG185" s="869"/>
      <c r="AFH185" s="869"/>
      <c r="AFI185" s="869"/>
      <c r="AFJ185" s="869">
        <v>174</v>
      </c>
      <c r="AFK185" s="869"/>
      <c r="AFL185" s="869"/>
      <c r="AFM185" s="869"/>
      <c r="AFN185" s="869">
        <v>174</v>
      </c>
      <c r="AFO185" s="869"/>
      <c r="AFP185" s="869"/>
      <c r="AFQ185" s="869"/>
      <c r="AFR185" s="869">
        <v>174</v>
      </c>
      <c r="AFS185" s="869"/>
      <c r="AFT185" s="869"/>
      <c r="AFU185" s="869"/>
      <c r="AFV185" s="869">
        <v>174</v>
      </c>
      <c r="AFW185" s="869"/>
      <c r="AFX185" s="869"/>
      <c r="AFY185" s="869"/>
      <c r="AFZ185" s="869">
        <v>174</v>
      </c>
      <c r="AGA185" s="869"/>
      <c r="AGB185" s="869"/>
      <c r="AGC185" s="869"/>
      <c r="AGD185" s="869">
        <v>174</v>
      </c>
      <c r="AGE185" s="869"/>
      <c r="AGF185" s="869"/>
      <c r="AGG185" s="869"/>
      <c r="AGH185" s="869">
        <v>174</v>
      </c>
      <c r="AGI185" s="869"/>
      <c r="AGJ185" s="869"/>
      <c r="AGK185" s="869"/>
      <c r="AGL185" s="869">
        <v>174</v>
      </c>
      <c r="AGM185" s="869"/>
      <c r="AGN185" s="869"/>
      <c r="AGO185" s="869"/>
      <c r="AGP185" s="869">
        <v>174</v>
      </c>
      <c r="AGQ185" s="869"/>
      <c r="AGR185" s="869"/>
      <c r="AGS185" s="869"/>
      <c r="AGT185" s="869">
        <v>174</v>
      </c>
      <c r="AGU185" s="869"/>
      <c r="AGV185" s="869"/>
      <c r="AGW185" s="869"/>
      <c r="AGX185" s="869">
        <v>174</v>
      </c>
      <c r="AGY185" s="869"/>
      <c r="AGZ185" s="869"/>
      <c r="AHA185" s="869"/>
      <c r="AHB185" s="869">
        <v>174</v>
      </c>
      <c r="AHC185" s="869"/>
      <c r="AHD185" s="869"/>
      <c r="AHE185" s="869"/>
      <c r="AHF185" s="869">
        <v>174</v>
      </c>
      <c r="AHG185" s="869"/>
      <c r="AHH185" s="869"/>
      <c r="AHI185" s="869"/>
      <c r="AHJ185" s="869">
        <v>174</v>
      </c>
      <c r="AHK185" s="869"/>
      <c r="AHL185" s="869"/>
      <c r="AHM185" s="869"/>
      <c r="AHN185" s="869">
        <v>174</v>
      </c>
      <c r="AHO185" s="869"/>
      <c r="AHP185" s="869"/>
      <c r="AHQ185" s="869"/>
      <c r="AHR185" s="869">
        <v>174</v>
      </c>
      <c r="AHS185" s="869"/>
      <c r="AHT185" s="869"/>
      <c r="AHU185" s="869"/>
      <c r="AHV185" s="869">
        <v>174</v>
      </c>
      <c r="AHW185" s="869"/>
      <c r="AHX185" s="869"/>
      <c r="AHY185" s="869"/>
      <c r="AHZ185" s="869">
        <v>174</v>
      </c>
      <c r="AIA185" s="869"/>
      <c r="AIB185" s="869"/>
      <c r="AIC185" s="869"/>
      <c r="AID185" s="869">
        <v>174</v>
      </c>
      <c r="AIE185" s="869"/>
      <c r="AIF185" s="869"/>
      <c r="AIG185" s="869"/>
      <c r="AIH185" s="869">
        <v>174</v>
      </c>
      <c r="AII185" s="869"/>
      <c r="AIJ185" s="869"/>
      <c r="AIK185" s="869"/>
      <c r="AIL185" s="869">
        <v>174</v>
      </c>
      <c r="AIM185" s="869"/>
      <c r="AIN185" s="869"/>
      <c r="AIO185" s="869"/>
      <c r="AIP185" s="869">
        <v>174</v>
      </c>
      <c r="AIQ185" s="869"/>
      <c r="AIR185" s="869"/>
      <c r="AIS185" s="869"/>
      <c r="AIT185" s="869">
        <v>174</v>
      </c>
      <c r="AIU185" s="869"/>
      <c r="AIV185" s="869"/>
      <c r="AIW185" s="869"/>
      <c r="AIX185" s="869">
        <v>174</v>
      </c>
      <c r="AIY185" s="869"/>
      <c r="AIZ185" s="869"/>
      <c r="AJA185" s="869"/>
      <c r="AJB185" s="869">
        <v>174</v>
      </c>
      <c r="AJC185" s="869"/>
      <c r="AJD185" s="869"/>
      <c r="AJE185" s="869"/>
      <c r="AJF185" s="869">
        <v>174</v>
      </c>
      <c r="AJG185" s="869"/>
      <c r="AJH185" s="869"/>
      <c r="AJI185" s="869"/>
      <c r="AJJ185" s="869">
        <v>174</v>
      </c>
      <c r="AJK185" s="869"/>
      <c r="AJL185" s="869"/>
      <c r="AJM185" s="869"/>
      <c r="AJN185" s="869">
        <v>174</v>
      </c>
      <c r="AJO185" s="869"/>
      <c r="AJP185" s="869"/>
      <c r="AJQ185" s="869"/>
      <c r="AJR185" s="869">
        <v>174</v>
      </c>
      <c r="AJS185" s="869"/>
      <c r="AJT185" s="869"/>
      <c r="AJU185" s="869"/>
      <c r="AJV185" s="869">
        <v>174</v>
      </c>
      <c r="AJW185" s="869"/>
      <c r="AJX185" s="869"/>
      <c r="AJY185" s="869"/>
      <c r="AJZ185" s="869">
        <v>174</v>
      </c>
      <c r="AKA185" s="869"/>
      <c r="AKB185" s="869"/>
      <c r="AKC185" s="869"/>
      <c r="AKD185" s="869">
        <v>174</v>
      </c>
      <c r="AKE185" s="869"/>
      <c r="AKF185" s="869"/>
      <c r="AKG185" s="869"/>
      <c r="AKH185" s="869">
        <v>174</v>
      </c>
      <c r="AKI185" s="869"/>
      <c r="AKJ185" s="869"/>
      <c r="AKK185" s="869"/>
      <c r="AKL185" s="869">
        <v>174</v>
      </c>
      <c r="AKM185" s="869"/>
      <c r="AKN185" s="869"/>
      <c r="AKO185" s="869"/>
      <c r="AKP185" s="869">
        <v>174</v>
      </c>
      <c r="AKQ185" s="869"/>
      <c r="AKR185" s="869"/>
      <c r="AKS185" s="869"/>
      <c r="AKT185" s="869">
        <v>174</v>
      </c>
      <c r="AKU185" s="869"/>
      <c r="AKV185" s="869"/>
      <c r="AKW185" s="869"/>
      <c r="AKX185" s="869">
        <v>174</v>
      </c>
      <c r="AKY185" s="869"/>
      <c r="AKZ185" s="869"/>
      <c r="ALA185" s="869"/>
      <c r="ALB185" s="869">
        <v>174</v>
      </c>
      <c r="ALC185" s="869"/>
      <c r="ALD185" s="869"/>
      <c r="ALE185" s="869"/>
      <c r="ALF185" s="869">
        <v>174</v>
      </c>
      <c r="ALG185" s="869"/>
      <c r="ALH185" s="869"/>
      <c r="ALI185" s="869"/>
      <c r="ALJ185" s="869">
        <v>174</v>
      </c>
      <c r="ALK185" s="869"/>
      <c r="ALL185" s="869"/>
      <c r="ALM185" s="869"/>
      <c r="ALN185" s="869">
        <v>174</v>
      </c>
      <c r="ALO185" s="869"/>
      <c r="ALP185" s="869"/>
      <c r="ALQ185" s="869"/>
      <c r="ALR185" s="869">
        <v>174</v>
      </c>
      <c r="ALS185" s="869"/>
      <c r="ALT185" s="869"/>
      <c r="ALU185" s="869"/>
      <c r="ALV185" s="869">
        <v>174</v>
      </c>
      <c r="ALW185" s="869"/>
      <c r="ALX185" s="869"/>
      <c r="ALY185" s="869"/>
      <c r="ALZ185" s="869">
        <v>174</v>
      </c>
      <c r="AMA185" s="869"/>
      <c r="AMB185" s="869"/>
      <c r="AMC185" s="869"/>
      <c r="AMD185" s="869">
        <v>174</v>
      </c>
      <c r="AME185" s="869"/>
      <c r="AMF185" s="869"/>
      <c r="AMG185" s="869"/>
      <c r="AMH185" s="869">
        <v>174</v>
      </c>
      <c r="AMI185" s="869"/>
      <c r="AMJ185" s="869"/>
      <c r="AMK185" s="869"/>
      <c r="AML185" s="869">
        <v>174</v>
      </c>
      <c r="AMM185" s="869"/>
      <c r="AMN185" s="869"/>
      <c r="AMO185" s="869"/>
      <c r="AMP185" s="869">
        <v>174</v>
      </c>
      <c r="AMQ185" s="869"/>
      <c r="AMR185" s="869"/>
      <c r="AMS185" s="869"/>
      <c r="AMT185" s="869">
        <v>174</v>
      </c>
      <c r="AMU185" s="869"/>
      <c r="AMV185" s="869"/>
      <c r="AMW185" s="869"/>
      <c r="AMX185" s="869">
        <v>174</v>
      </c>
      <c r="AMY185" s="869"/>
      <c r="AMZ185" s="869"/>
      <c r="ANA185" s="869"/>
      <c r="ANB185" s="869">
        <v>174</v>
      </c>
      <c r="ANC185" s="869"/>
      <c r="AND185" s="869"/>
      <c r="ANE185" s="869"/>
      <c r="ANF185" s="869">
        <v>174</v>
      </c>
      <c r="ANG185" s="869"/>
      <c r="ANH185" s="869"/>
      <c r="ANI185" s="869"/>
      <c r="ANJ185" s="869">
        <v>174</v>
      </c>
      <c r="ANK185" s="869"/>
      <c r="ANL185" s="869"/>
      <c r="ANM185" s="869"/>
      <c r="ANN185" s="869">
        <v>174</v>
      </c>
      <c r="ANO185" s="869"/>
      <c r="ANP185" s="869"/>
      <c r="ANQ185" s="869"/>
      <c r="ANR185" s="869">
        <v>174</v>
      </c>
      <c r="ANS185" s="869"/>
      <c r="ANT185" s="869"/>
      <c r="ANU185" s="869"/>
      <c r="ANV185" s="869">
        <v>174</v>
      </c>
      <c r="ANW185" s="869"/>
      <c r="ANX185" s="869"/>
      <c r="ANY185" s="869"/>
      <c r="ANZ185" s="869">
        <v>174</v>
      </c>
      <c r="AOA185" s="869"/>
      <c r="AOB185" s="869"/>
      <c r="AOC185" s="869"/>
      <c r="AOD185" s="869">
        <v>174</v>
      </c>
      <c r="AOE185" s="869"/>
      <c r="AOF185" s="869"/>
      <c r="AOG185" s="869"/>
      <c r="AOH185" s="869">
        <v>174</v>
      </c>
      <c r="AOI185" s="869"/>
      <c r="AOJ185" s="869"/>
      <c r="AOK185" s="869"/>
      <c r="AOL185" s="869">
        <v>174</v>
      </c>
      <c r="AOM185" s="869"/>
      <c r="AON185" s="869"/>
      <c r="AOO185" s="869"/>
      <c r="AOP185" s="869">
        <v>174</v>
      </c>
      <c r="AOQ185" s="869"/>
      <c r="AOR185" s="869"/>
      <c r="AOS185" s="869"/>
      <c r="AOT185" s="869">
        <v>174</v>
      </c>
      <c r="AOU185" s="869"/>
      <c r="AOV185" s="869"/>
      <c r="AOW185" s="869"/>
      <c r="AOX185" s="869">
        <v>174</v>
      </c>
      <c r="AOY185" s="869"/>
      <c r="AOZ185" s="869"/>
      <c r="APA185" s="869"/>
      <c r="APB185" s="869">
        <v>174</v>
      </c>
      <c r="APC185" s="869"/>
      <c r="APD185" s="869"/>
      <c r="APE185" s="869"/>
      <c r="APF185" s="869">
        <v>174</v>
      </c>
      <c r="APG185" s="869"/>
      <c r="APH185" s="869"/>
      <c r="API185" s="869"/>
      <c r="APJ185" s="869">
        <v>174</v>
      </c>
      <c r="APK185" s="869"/>
      <c r="APL185" s="869"/>
      <c r="APM185" s="869"/>
      <c r="APN185" s="869">
        <v>174</v>
      </c>
      <c r="APO185" s="869"/>
      <c r="APP185" s="869"/>
      <c r="APQ185" s="869"/>
      <c r="APR185" s="869">
        <v>174</v>
      </c>
      <c r="APS185" s="869"/>
      <c r="APT185" s="869"/>
      <c r="APU185" s="869"/>
      <c r="APV185" s="869">
        <v>174</v>
      </c>
      <c r="APW185" s="869"/>
      <c r="APX185" s="869"/>
      <c r="APY185" s="869"/>
      <c r="APZ185" s="869">
        <v>174</v>
      </c>
      <c r="AQA185" s="869"/>
      <c r="AQB185" s="869"/>
      <c r="AQC185" s="869"/>
      <c r="AQD185" s="869">
        <v>174</v>
      </c>
      <c r="AQE185" s="869"/>
      <c r="AQF185" s="869"/>
      <c r="AQG185" s="869"/>
      <c r="AQH185" s="869">
        <v>174</v>
      </c>
      <c r="AQI185" s="869"/>
      <c r="AQJ185" s="869"/>
      <c r="AQK185" s="869"/>
      <c r="AQL185" s="869">
        <v>174</v>
      </c>
      <c r="AQM185" s="869"/>
      <c r="AQN185" s="869"/>
      <c r="AQO185" s="869"/>
      <c r="AQP185" s="869">
        <v>174</v>
      </c>
      <c r="AQQ185" s="869"/>
      <c r="AQR185" s="869"/>
      <c r="AQS185" s="869"/>
      <c r="AQT185" s="869">
        <v>174</v>
      </c>
      <c r="AQU185" s="869"/>
      <c r="AQV185" s="869"/>
      <c r="AQW185" s="869"/>
      <c r="AQX185" s="869">
        <v>174</v>
      </c>
      <c r="AQY185" s="869"/>
      <c r="AQZ185" s="869"/>
      <c r="ARA185" s="869"/>
      <c r="ARB185" s="869">
        <v>174</v>
      </c>
      <c r="ARC185" s="869"/>
      <c r="ARD185" s="869"/>
      <c r="ARE185" s="869"/>
      <c r="ARF185" s="869">
        <v>174</v>
      </c>
      <c r="ARG185" s="869"/>
      <c r="ARH185" s="869"/>
      <c r="ARI185" s="869"/>
      <c r="ARJ185" s="869">
        <v>174</v>
      </c>
      <c r="ARK185" s="869"/>
      <c r="ARL185" s="869"/>
      <c r="ARM185" s="869"/>
      <c r="ARN185" s="869">
        <v>174</v>
      </c>
      <c r="ARO185" s="869"/>
      <c r="ARP185" s="869"/>
      <c r="ARQ185" s="869"/>
      <c r="ARR185" s="869">
        <v>174</v>
      </c>
      <c r="ARS185" s="869"/>
      <c r="ART185" s="869"/>
      <c r="ARU185" s="869"/>
      <c r="ARV185" s="869">
        <v>174</v>
      </c>
      <c r="ARW185" s="869"/>
      <c r="ARX185" s="869"/>
      <c r="ARY185" s="869"/>
      <c r="ARZ185" s="869">
        <v>174</v>
      </c>
      <c r="ASA185" s="869"/>
      <c r="ASB185" s="869"/>
      <c r="ASC185" s="869"/>
      <c r="ASD185" s="869">
        <v>174</v>
      </c>
      <c r="ASE185" s="869"/>
      <c r="ASF185" s="869"/>
      <c r="ASG185" s="869"/>
      <c r="ASH185" s="869">
        <v>174</v>
      </c>
      <c r="ASI185" s="869"/>
      <c r="ASJ185" s="869"/>
      <c r="ASK185" s="869"/>
      <c r="ASL185" s="869">
        <v>174</v>
      </c>
      <c r="ASM185" s="869"/>
      <c r="ASN185" s="869"/>
      <c r="ASO185" s="869"/>
      <c r="ASP185" s="869">
        <v>174</v>
      </c>
      <c r="ASQ185" s="869"/>
      <c r="ASR185" s="869"/>
      <c r="ASS185" s="869"/>
      <c r="AST185" s="869">
        <v>174</v>
      </c>
      <c r="ASU185" s="869"/>
      <c r="ASV185" s="869"/>
      <c r="ASW185" s="869"/>
      <c r="ASX185" s="869">
        <v>174</v>
      </c>
      <c r="ASY185" s="869"/>
      <c r="ASZ185" s="869"/>
      <c r="ATA185" s="869"/>
      <c r="ATB185" s="869">
        <v>174</v>
      </c>
      <c r="ATC185" s="869"/>
      <c r="ATD185" s="869"/>
      <c r="ATE185" s="869"/>
      <c r="ATF185" s="869">
        <v>174</v>
      </c>
      <c r="ATG185" s="869"/>
      <c r="ATH185" s="869"/>
      <c r="ATI185" s="869"/>
      <c r="ATJ185" s="869">
        <v>174</v>
      </c>
      <c r="ATK185" s="869"/>
      <c r="ATL185" s="869"/>
      <c r="ATM185" s="869"/>
      <c r="ATN185" s="869">
        <v>174</v>
      </c>
      <c r="ATO185" s="869"/>
      <c r="ATP185" s="869"/>
      <c r="ATQ185" s="869"/>
      <c r="ATR185" s="869">
        <v>174</v>
      </c>
      <c r="ATS185" s="869"/>
      <c r="ATT185" s="869"/>
      <c r="ATU185" s="869"/>
      <c r="ATV185" s="869">
        <v>174</v>
      </c>
      <c r="ATW185" s="869"/>
      <c r="ATX185" s="869"/>
      <c r="ATY185" s="869"/>
      <c r="ATZ185" s="869">
        <v>174</v>
      </c>
      <c r="AUA185" s="869"/>
      <c r="AUB185" s="869"/>
      <c r="AUC185" s="869"/>
      <c r="AUD185" s="869">
        <v>174</v>
      </c>
      <c r="AUE185" s="869"/>
      <c r="AUF185" s="869"/>
      <c r="AUG185" s="869"/>
      <c r="AUH185" s="869">
        <v>174</v>
      </c>
      <c r="AUI185" s="869"/>
      <c r="AUJ185" s="869"/>
      <c r="AUK185" s="869"/>
      <c r="AUL185" s="869">
        <v>174</v>
      </c>
      <c r="AUM185" s="869"/>
      <c r="AUN185" s="869"/>
      <c r="AUO185" s="869"/>
      <c r="AUP185" s="869">
        <v>174</v>
      </c>
      <c r="AUQ185" s="869"/>
      <c r="AUR185" s="869"/>
      <c r="AUS185" s="869"/>
      <c r="AUT185" s="869">
        <v>174</v>
      </c>
      <c r="AUU185" s="869"/>
      <c r="AUV185" s="869"/>
      <c r="AUW185" s="869"/>
      <c r="AUX185" s="869">
        <v>174</v>
      </c>
      <c r="AUY185" s="869"/>
      <c r="AUZ185" s="869"/>
      <c r="AVA185" s="869"/>
      <c r="AVB185" s="869">
        <v>174</v>
      </c>
      <c r="AVC185" s="869"/>
      <c r="AVD185" s="869"/>
      <c r="AVE185" s="869"/>
      <c r="AVF185" s="869">
        <v>174</v>
      </c>
      <c r="AVG185" s="869"/>
      <c r="AVH185" s="869"/>
      <c r="AVI185" s="869"/>
      <c r="AVJ185" s="869">
        <v>174</v>
      </c>
      <c r="AVK185" s="869"/>
      <c r="AVL185" s="869"/>
      <c r="AVM185" s="869"/>
      <c r="AVN185" s="869">
        <v>174</v>
      </c>
      <c r="AVO185" s="869"/>
      <c r="AVP185" s="869"/>
      <c r="AVQ185" s="869"/>
      <c r="AVR185" s="869">
        <v>174</v>
      </c>
      <c r="AVS185" s="869"/>
      <c r="AVT185" s="869"/>
      <c r="AVU185" s="869"/>
      <c r="AVV185" s="869">
        <v>174</v>
      </c>
      <c r="AVW185" s="869"/>
      <c r="AVX185" s="869"/>
      <c r="AVY185" s="869"/>
      <c r="AVZ185" s="869">
        <v>174</v>
      </c>
      <c r="AWA185" s="869"/>
      <c r="AWB185" s="869"/>
      <c r="AWC185" s="869"/>
      <c r="AWD185" s="869">
        <v>174</v>
      </c>
      <c r="AWE185" s="869"/>
      <c r="AWF185" s="869"/>
      <c r="AWG185" s="869"/>
      <c r="AWH185" s="869">
        <v>174</v>
      </c>
      <c r="AWI185" s="869"/>
      <c r="AWJ185" s="869"/>
      <c r="AWK185" s="869"/>
      <c r="AWL185" s="869">
        <v>174</v>
      </c>
      <c r="AWM185" s="869"/>
      <c r="AWN185" s="869"/>
      <c r="AWO185" s="869"/>
      <c r="AWP185" s="869">
        <v>174</v>
      </c>
      <c r="AWQ185" s="869"/>
      <c r="AWR185" s="869"/>
      <c r="AWS185" s="869"/>
      <c r="AWT185" s="869">
        <v>174</v>
      </c>
      <c r="AWU185" s="869"/>
      <c r="AWV185" s="869"/>
      <c r="AWW185" s="869"/>
      <c r="AWX185" s="869">
        <v>174</v>
      </c>
      <c r="AWY185" s="869"/>
      <c r="AWZ185" s="869"/>
      <c r="AXA185" s="869"/>
      <c r="AXB185" s="869">
        <v>174</v>
      </c>
      <c r="AXC185" s="869"/>
      <c r="AXD185" s="869"/>
      <c r="AXE185" s="869"/>
      <c r="AXF185" s="869">
        <v>174</v>
      </c>
      <c r="AXG185" s="869"/>
      <c r="AXH185" s="869"/>
      <c r="AXI185" s="869"/>
      <c r="AXJ185" s="869">
        <v>174</v>
      </c>
      <c r="AXK185" s="869"/>
      <c r="AXL185" s="869"/>
      <c r="AXM185" s="869"/>
      <c r="AXN185" s="869">
        <v>174</v>
      </c>
      <c r="AXO185" s="869"/>
      <c r="AXP185" s="869"/>
      <c r="AXQ185" s="869"/>
      <c r="AXR185" s="869">
        <v>174</v>
      </c>
      <c r="AXS185" s="869"/>
      <c r="AXT185" s="869"/>
      <c r="AXU185" s="869"/>
      <c r="AXV185" s="869">
        <v>174</v>
      </c>
      <c r="AXW185" s="869"/>
      <c r="AXX185" s="869"/>
      <c r="AXY185" s="869"/>
      <c r="AXZ185" s="869">
        <v>174</v>
      </c>
      <c r="AYA185" s="869"/>
      <c r="AYB185" s="869"/>
      <c r="AYC185" s="869"/>
      <c r="AYD185" s="869">
        <v>174</v>
      </c>
      <c r="AYE185" s="869"/>
      <c r="AYF185" s="869"/>
      <c r="AYG185" s="869"/>
      <c r="AYH185" s="869">
        <v>174</v>
      </c>
      <c r="AYI185" s="869"/>
      <c r="AYJ185" s="869"/>
      <c r="AYK185" s="869"/>
      <c r="AYL185" s="869">
        <v>174</v>
      </c>
      <c r="AYM185" s="869"/>
      <c r="AYN185" s="869"/>
      <c r="AYO185" s="869"/>
      <c r="AYP185" s="869">
        <v>174</v>
      </c>
      <c r="AYQ185" s="869"/>
      <c r="AYR185" s="869"/>
      <c r="AYS185" s="869"/>
      <c r="AYT185" s="869">
        <v>174</v>
      </c>
      <c r="AYU185" s="869"/>
      <c r="AYV185" s="869"/>
      <c r="AYW185" s="869"/>
      <c r="AYX185" s="869">
        <v>174</v>
      </c>
      <c r="AYY185" s="869"/>
      <c r="AYZ185" s="869"/>
      <c r="AZA185" s="869"/>
      <c r="AZB185" s="869">
        <v>174</v>
      </c>
      <c r="AZC185" s="869"/>
      <c r="AZD185" s="869"/>
      <c r="AZE185" s="869"/>
      <c r="AZF185" s="869">
        <v>174</v>
      </c>
      <c r="AZG185" s="869"/>
      <c r="AZH185" s="869"/>
      <c r="AZI185" s="869"/>
      <c r="AZJ185" s="869">
        <v>174</v>
      </c>
      <c r="AZK185" s="869"/>
      <c r="AZL185" s="869"/>
      <c r="AZM185" s="869"/>
      <c r="AZN185" s="869">
        <v>174</v>
      </c>
      <c r="AZO185" s="869"/>
      <c r="AZP185" s="869"/>
      <c r="AZQ185" s="869"/>
      <c r="AZR185" s="869">
        <v>174</v>
      </c>
      <c r="AZS185" s="869"/>
      <c r="AZT185" s="869"/>
      <c r="AZU185" s="869"/>
      <c r="AZV185" s="869">
        <v>174</v>
      </c>
      <c r="AZW185" s="869"/>
      <c r="AZX185" s="869"/>
      <c r="AZY185" s="869"/>
      <c r="AZZ185" s="869">
        <v>174</v>
      </c>
      <c r="BAA185" s="869"/>
      <c r="BAB185" s="869"/>
      <c r="BAC185" s="869"/>
      <c r="BAD185" s="869">
        <v>174</v>
      </c>
      <c r="BAE185" s="869"/>
      <c r="BAF185" s="869"/>
      <c r="BAG185" s="869"/>
      <c r="BAH185" s="869">
        <v>174</v>
      </c>
      <c r="BAI185" s="869"/>
      <c r="BAJ185" s="869"/>
      <c r="BAK185" s="869"/>
      <c r="BAL185" s="869">
        <v>174</v>
      </c>
      <c r="BAM185" s="869"/>
      <c r="BAN185" s="869"/>
      <c r="BAO185" s="869"/>
      <c r="BAP185" s="869">
        <v>174</v>
      </c>
      <c r="BAQ185" s="869"/>
      <c r="BAR185" s="869"/>
      <c r="BAS185" s="869"/>
      <c r="BAT185" s="869">
        <v>174</v>
      </c>
      <c r="BAU185" s="869"/>
      <c r="BAV185" s="869"/>
      <c r="BAW185" s="869"/>
      <c r="BAX185" s="869">
        <v>174</v>
      </c>
      <c r="BAY185" s="869"/>
      <c r="BAZ185" s="869"/>
      <c r="BBA185" s="869"/>
      <c r="BBB185" s="869">
        <v>174</v>
      </c>
      <c r="BBC185" s="869"/>
      <c r="BBD185" s="869"/>
      <c r="BBE185" s="869"/>
      <c r="BBF185" s="869">
        <v>174</v>
      </c>
      <c r="BBG185" s="869"/>
      <c r="BBH185" s="869"/>
      <c r="BBI185" s="869"/>
      <c r="BBJ185" s="869">
        <v>174</v>
      </c>
      <c r="BBK185" s="869"/>
      <c r="BBL185" s="869"/>
      <c r="BBM185" s="869"/>
      <c r="BBN185" s="869">
        <v>174</v>
      </c>
      <c r="BBO185" s="869"/>
      <c r="BBP185" s="869"/>
      <c r="BBQ185" s="869"/>
      <c r="BBR185" s="869">
        <v>174</v>
      </c>
      <c r="BBS185" s="869"/>
      <c r="BBT185" s="869"/>
      <c r="BBU185" s="869"/>
      <c r="BBV185" s="869">
        <v>174</v>
      </c>
      <c r="BBW185" s="869"/>
      <c r="BBX185" s="869"/>
      <c r="BBY185" s="869"/>
      <c r="BBZ185" s="869">
        <v>174</v>
      </c>
      <c r="BCA185" s="869"/>
      <c r="BCB185" s="869"/>
      <c r="BCC185" s="869"/>
      <c r="BCD185" s="869">
        <v>174</v>
      </c>
      <c r="BCE185" s="869"/>
      <c r="BCF185" s="869"/>
      <c r="BCG185" s="869"/>
      <c r="BCH185" s="869">
        <v>174</v>
      </c>
      <c r="BCI185" s="869"/>
      <c r="BCJ185" s="869"/>
      <c r="BCK185" s="869"/>
      <c r="BCL185" s="869">
        <v>174</v>
      </c>
      <c r="BCM185" s="869"/>
      <c r="BCN185" s="869"/>
      <c r="BCO185" s="869"/>
      <c r="BCP185" s="869">
        <v>174</v>
      </c>
      <c r="BCQ185" s="869"/>
      <c r="BCR185" s="869"/>
      <c r="BCS185" s="869"/>
      <c r="BCT185" s="869">
        <v>174</v>
      </c>
      <c r="BCU185" s="869"/>
      <c r="BCV185" s="869"/>
      <c r="BCW185" s="869"/>
      <c r="BCX185" s="869">
        <v>174</v>
      </c>
      <c r="BCY185" s="869"/>
      <c r="BCZ185" s="869"/>
      <c r="BDA185" s="869"/>
      <c r="BDB185" s="869">
        <v>174</v>
      </c>
      <c r="BDC185" s="869"/>
      <c r="BDD185" s="869"/>
      <c r="BDE185" s="869"/>
      <c r="BDF185" s="869">
        <v>174</v>
      </c>
      <c r="BDG185" s="869"/>
      <c r="BDH185" s="869"/>
      <c r="BDI185" s="869"/>
      <c r="BDJ185" s="869">
        <v>174</v>
      </c>
      <c r="BDK185" s="869"/>
      <c r="BDL185" s="869"/>
      <c r="BDM185" s="869"/>
      <c r="BDN185" s="869">
        <v>174</v>
      </c>
      <c r="BDO185" s="869"/>
      <c r="BDP185" s="869"/>
      <c r="BDQ185" s="869"/>
      <c r="BDR185" s="869">
        <v>174</v>
      </c>
      <c r="BDS185" s="869"/>
      <c r="BDT185" s="869"/>
      <c r="BDU185" s="869"/>
      <c r="BDV185" s="869">
        <v>174</v>
      </c>
      <c r="BDW185" s="869"/>
      <c r="BDX185" s="869"/>
      <c r="BDY185" s="869"/>
      <c r="BDZ185" s="869">
        <v>174</v>
      </c>
      <c r="BEA185" s="869"/>
      <c r="BEB185" s="869"/>
      <c r="BEC185" s="869"/>
      <c r="BED185" s="869">
        <v>174</v>
      </c>
      <c r="BEE185" s="869"/>
      <c r="BEF185" s="869"/>
      <c r="BEG185" s="869"/>
      <c r="BEH185" s="869">
        <v>174</v>
      </c>
      <c r="BEI185" s="869"/>
      <c r="BEJ185" s="869"/>
      <c r="BEK185" s="869"/>
      <c r="BEL185" s="869">
        <v>174</v>
      </c>
      <c r="BEM185" s="869"/>
      <c r="BEN185" s="869"/>
      <c r="BEO185" s="869"/>
      <c r="BEP185" s="869">
        <v>174</v>
      </c>
      <c r="BEQ185" s="869"/>
      <c r="BER185" s="869"/>
      <c r="BES185" s="869"/>
      <c r="BET185" s="869">
        <v>174</v>
      </c>
      <c r="BEU185" s="869"/>
      <c r="BEV185" s="869"/>
      <c r="BEW185" s="869"/>
      <c r="BEX185" s="869">
        <v>174</v>
      </c>
      <c r="BEY185" s="869"/>
      <c r="BEZ185" s="869"/>
      <c r="BFA185" s="869"/>
      <c r="BFB185" s="869">
        <v>174</v>
      </c>
      <c r="BFC185" s="869"/>
      <c r="BFD185" s="869"/>
      <c r="BFE185" s="869"/>
      <c r="BFF185" s="869">
        <v>174</v>
      </c>
      <c r="BFG185" s="869"/>
      <c r="BFH185" s="869"/>
      <c r="BFI185" s="869"/>
      <c r="BFJ185" s="869">
        <v>174</v>
      </c>
      <c r="BFK185" s="869"/>
      <c r="BFL185" s="869"/>
      <c r="BFM185" s="869"/>
      <c r="BFN185" s="869">
        <v>174</v>
      </c>
      <c r="BFO185" s="869"/>
      <c r="BFP185" s="869"/>
      <c r="BFQ185" s="869"/>
      <c r="BFR185" s="869">
        <v>174</v>
      </c>
      <c r="BFS185" s="869"/>
      <c r="BFT185" s="869"/>
      <c r="BFU185" s="869"/>
      <c r="BFV185" s="869">
        <v>174</v>
      </c>
      <c r="BFW185" s="869"/>
      <c r="BFX185" s="869"/>
      <c r="BFY185" s="869"/>
      <c r="BFZ185" s="869">
        <v>174</v>
      </c>
      <c r="BGA185" s="869"/>
      <c r="BGB185" s="869"/>
      <c r="BGC185" s="869"/>
      <c r="BGD185" s="869">
        <v>174</v>
      </c>
      <c r="BGE185" s="869"/>
      <c r="BGF185" s="869"/>
      <c r="BGG185" s="869"/>
      <c r="BGH185" s="869">
        <v>174</v>
      </c>
      <c r="BGI185" s="869"/>
      <c r="BGJ185" s="869"/>
      <c r="BGK185" s="869"/>
      <c r="BGL185" s="869">
        <v>174</v>
      </c>
      <c r="BGM185" s="869"/>
      <c r="BGN185" s="869"/>
      <c r="BGO185" s="869"/>
      <c r="BGP185" s="869">
        <v>174</v>
      </c>
      <c r="BGQ185" s="869"/>
      <c r="BGR185" s="869"/>
      <c r="BGS185" s="869"/>
      <c r="BGT185" s="869">
        <v>174</v>
      </c>
      <c r="BGU185" s="869"/>
      <c r="BGV185" s="869"/>
      <c r="BGW185" s="869"/>
      <c r="BGX185" s="869">
        <v>174</v>
      </c>
      <c r="BGY185" s="869"/>
      <c r="BGZ185" s="869"/>
      <c r="BHA185" s="869"/>
      <c r="BHB185" s="869">
        <v>174</v>
      </c>
      <c r="BHC185" s="869"/>
      <c r="BHD185" s="869"/>
      <c r="BHE185" s="869"/>
      <c r="BHF185" s="869">
        <v>174</v>
      </c>
      <c r="BHG185" s="869"/>
      <c r="BHH185" s="869"/>
      <c r="BHI185" s="869"/>
      <c r="BHJ185" s="869">
        <v>174</v>
      </c>
      <c r="BHK185" s="869"/>
      <c r="BHL185" s="869"/>
      <c r="BHM185" s="869"/>
      <c r="BHN185" s="869">
        <v>174</v>
      </c>
      <c r="BHO185" s="869"/>
      <c r="BHP185" s="869"/>
      <c r="BHQ185" s="869"/>
      <c r="BHR185" s="869">
        <v>174</v>
      </c>
      <c r="BHS185" s="869"/>
      <c r="BHT185" s="869"/>
      <c r="BHU185" s="869"/>
      <c r="BHV185" s="869">
        <v>174</v>
      </c>
      <c r="BHW185" s="869"/>
      <c r="BHX185" s="869"/>
      <c r="BHY185" s="869"/>
      <c r="BHZ185" s="869">
        <v>174</v>
      </c>
      <c r="BIA185" s="869"/>
      <c r="BIB185" s="869"/>
      <c r="BIC185" s="869"/>
      <c r="BID185" s="869">
        <v>174</v>
      </c>
      <c r="BIE185" s="869"/>
      <c r="BIF185" s="869"/>
      <c r="BIG185" s="869"/>
      <c r="BIH185" s="869">
        <v>174</v>
      </c>
      <c r="BII185" s="869"/>
      <c r="BIJ185" s="869"/>
      <c r="BIK185" s="869"/>
      <c r="BIL185" s="869">
        <v>174</v>
      </c>
      <c r="BIM185" s="869"/>
      <c r="BIN185" s="869"/>
      <c r="BIO185" s="869"/>
      <c r="BIP185" s="869">
        <v>174</v>
      </c>
      <c r="BIQ185" s="869"/>
      <c r="BIR185" s="869"/>
      <c r="BIS185" s="869"/>
      <c r="BIT185" s="869">
        <v>174</v>
      </c>
      <c r="BIU185" s="869"/>
      <c r="BIV185" s="869"/>
      <c r="BIW185" s="869"/>
      <c r="BIX185" s="869">
        <v>174</v>
      </c>
      <c r="BIY185" s="869"/>
      <c r="BIZ185" s="869"/>
      <c r="BJA185" s="869"/>
      <c r="BJB185" s="869">
        <v>174</v>
      </c>
      <c r="BJC185" s="869"/>
      <c r="BJD185" s="869"/>
      <c r="BJE185" s="869"/>
      <c r="BJF185" s="869">
        <v>174</v>
      </c>
      <c r="BJG185" s="869"/>
      <c r="BJH185" s="869"/>
      <c r="BJI185" s="869"/>
      <c r="BJJ185" s="869">
        <v>174</v>
      </c>
      <c r="BJK185" s="869"/>
      <c r="BJL185" s="869"/>
      <c r="BJM185" s="869"/>
      <c r="BJN185" s="869">
        <v>174</v>
      </c>
      <c r="BJO185" s="869"/>
      <c r="BJP185" s="869"/>
      <c r="BJQ185" s="869"/>
      <c r="BJR185" s="869">
        <v>174</v>
      </c>
      <c r="BJS185" s="869"/>
      <c r="BJT185" s="869"/>
      <c r="BJU185" s="869"/>
      <c r="BJV185" s="869">
        <v>174</v>
      </c>
      <c r="BJW185" s="869"/>
      <c r="BJX185" s="869"/>
      <c r="BJY185" s="869"/>
      <c r="BJZ185" s="869">
        <v>174</v>
      </c>
      <c r="BKA185" s="869"/>
      <c r="BKB185" s="869"/>
      <c r="BKC185" s="869"/>
      <c r="BKD185" s="869">
        <v>174</v>
      </c>
      <c r="BKE185" s="869"/>
      <c r="BKF185" s="869"/>
      <c r="BKG185" s="869"/>
      <c r="BKH185" s="869">
        <v>174</v>
      </c>
      <c r="BKI185" s="869"/>
      <c r="BKJ185" s="869"/>
      <c r="BKK185" s="869"/>
      <c r="BKL185" s="869">
        <v>174</v>
      </c>
      <c r="BKM185" s="869"/>
      <c r="BKN185" s="869"/>
      <c r="BKO185" s="869"/>
      <c r="BKP185" s="869">
        <v>174</v>
      </c>
      <c r="BKQ185" s="869"/>
      <c r="BKR185" s="869"/>
      <c r="BKS185" s="869"/>
      <c r="BKT185" s="869">
        <v>174</v>
      </c>
      <c r="BKU185" s="869"/>
      <c r="BKV185" s="869"/>
      <c r="BKW185" s="869"/>
      <c r="BKX185" s="869">
        <v>174</v>
      </c>
      <c r="BKY185" s="869"/>
      <c r="BKZ185" s="869"/>
      <c r="BLA185" s="869"/>
      <c r="BLB185" s="869">
        <v>174</v>
      </c>
      <c r="BLC185" s="869"/>
      <c r="BLD185" s="869"/>
      <c r="BLE185" s="869"/>
      <c r="BLF185" s="869">
        <v>174</v>
      </c>
      <c r="BLG185" s="869"/>
      <c r="BLH185" s="869"/>
      <c r="BLI185" s="869"/>
      <c r="BLJ185" s="869">
        <v>174</v>
      </c>
      <c r="BLK185" s="869"/>
      <c r="BLL185" s="869"/>
      <c r="BLM185" s="869"/>
      <c r="BLN185" s="869">
        <v>174</v>
      </c>
      <c r="BLO185" s="869"/>
      <c r="BLP185" s="869"/>
      <c r="BLQ185" s="869"/>
      <c r="BLR185" s="869">
        <v>174</v>
      </c>
      <c r="BLS185" s="869"/>
      <c r="BLT185" s="869"/>
      <c r="BLU185" s="869"/>
      <c r="BLV185" s="869">
        <v>174</v>
      </c>
      <c r="BLW185" s="869"/>
      <c r="BLX185" s="869"/>
      <c r="BLY185" s="869"/>
      <c r="BLZ185" s="869">
        <v>174</v>
      </c>
      <c r="BMA185" s="869"/>
      <c r="BMB185" s="869"/>
      <c r="BMC185" s="869"/>
      <c r="BMD185" s="869">
        <v>174</v>
      </c>
      <c r="BME185" s="869"/>
      <c r="BMF185" s="869"/>
      <c r="BMG185" s="869"/>
      <c r="BMH185" s="869">
        <v>174</v>
      </c>
      <c r="BMI185" s="869"/>
      <c r="BMJ185" s="869"/>
      <c r="BMK185" s="869"/>
      <c r="BML185" s="869">
        <v>174</v>
      </c>
      <c r="BMM185" s="869"/>
      <c r="BMN185" s="869"/>
      <c r="BMO185" s="869"/>
      <c r="BMP185" s="869">
        <v>174</v>
      </c>
      <c r="BMQ185" s="869"/>
      <c r="BMR185" s="869"/>
      <c r="BMS185" s="869"/>
      <c r="BMT185" s="869">
        <v>174</v>
      </c>
      <c r="BMU185" s="869"/>
      <c r="BMV185" s="869"/>
      <c r="BMW185" s="869"/>
      <c r="BMX185" s="869">
        <v>174</v>
      </c>
      <c r="BMY185" s="869"/>
      <c r="BMZ185" s="869"/>
      <c r="BNA185" s="869"/>
      <c r="BNB185" s="869">
        <v>174</v>
      </c>
      <c r="BNC185" s="869"/>
      <c r="BND185" s="869"/>
      <c r="BNE185" s="869"/>
      <c r="BNF185" s="869">
        <v>174</v>
      </c>
      <c r="BNG185" s="869"/>
      <c r="BNH185" s="869"/>
      <c r="BNI185" s="869"/>
      <c r="BNJ185" s="869">
        <v>174</v>
      </c>
      <c r="BNK185" s="869"/>
      <c r="BNL185" s="869"/>
      <c r="BNM185" s="869"/>
      <c r="BNN185" s="869">
        <v>174</v>
      </c>
      <c r="BNO185" s="869"/>
      <c r="BNP185" s="869"/>
      <c r="BNQ185" s="869"/>
      <c r="BNR185" s="869">
        <v>174</v>
      </c>
      <c r="BNS185" s="869"/>
      <c r="BNT185" s="869"/>
      <c r="BNU185" s="869"/>
      <c r="BNV185" s="869">
        <v>174</v>
      </c>
      <c r="BNW185" s="869"/>
      <c r="BNX185" s="869"/>
      <c r="BNY185" s="869"/>
      <c r="BNZ185" s="869">
        <v>174</v>
      </c>
      <c r="BOA185" s="869"/>
      <c r="BOB185" s="869"/>
      <c r="BOC185" s="869"/>
      <c r="BOD185" s="869">
        <v>174</v>
      </c>
      <c r="BOE185" s="869"/>
      <c r="BOF185" s="869"/>
      <c r="BOG185" s="869"/>
      <c r="BOH185" s="869">
        <v>174</v>
      </c>
      <c r="BOI185" s="869"/>
      <c r="BOJ185" s="869"/>
      <c r="BOK185" s="869"/>
      <c r="BOL185" s="869">
        <v>174</v>
      </c>
      <c r="BOM185" s="869"/>
      <c r="BON185" s="869"/>
      <c r="BOO185" s="869"/>
      <c r="BOP185" s="869">
        <v>174</v>
      </c>
      <c r="BOQ185" s="869"/>
      <c r="BOR185" s="869"/>
      <c r="BOS185" s="869"/>
      <c r="BOT185" s="869">
        <v>174</v>
      </c>
      <c r="BOU185" s="869"/>
      <c r="BOV185" s="869"/>
      <c r="BOW185" s="869"/>
      <c r="BOX185" s="869">
        <v>174</v>
      </c>
      <c r="BOY185" s="869"/>
      <c r="BOZ185" s="869"/>
      <c r="BPA185" s="869"/>
      <c r="BPB185" s="869">
        <v>174</v>
      </c>
      <c r="BPC185" s="869"/>
      <c r="BPD185" s="869"/>
      <c r="BPE185" s="869"/>
      <c r="BPF185" s="869">
        <v>174</v>
      </c>
      <c r="BPG185" s="869"/>
      <c r="BPH185" s="869"/>
      <c r="BPI185" s="869"/>
      <c r="BPJ185" s="869">
        <v>174</v>
      </c>
      <c r="BPK185" s="869"/>
      <c r="BPL185" s="869"/>
      <c r="BPM185" s="869"/>
      <c r="BPN185" s="869">
        <v>174</v>
      </c>
      <c r="BPO185" s="869"/>
      <c r="BPP185" s="869"/>
      <c r="BPQ185" s="869"/>
      <c r="BPR185" s="869">
        <v>174</v>
      </c>
      <c r="BPS185" s="869"/>
      <c r="BPT185" s="869"/>
      <c r="BPU185" s="869"/>
      <c r="BPV185" s="869">
        <v>174</v>
      </c>
      <c r="BPW185" s="869"/>
      <c r="BPX185" s="869"/>
      <c r="BPY185" s="869"/>
      <c r="BPZ185" s="869">
        <v>174</v>
      </c>
      <c r="BQA185" s="869"/>
      <c r="BQB185" s="869"/>
      <c r="BQC185" s="869"/>
      <c r="BQD185" s="869">
        <v>174</v>
      </c>
      <c r="BQE185" s="869"/>
      <c r="BQF185" s="869"/>
      <c r="BQG185" s="869"/>
      <c r="BQH185" s="869">
        <v>174</v>
      </c>
      <c r="BQI185" s="869"/>
      <c r="BQJ185" s="869"/>
      <c r="BQK185" s="869"/>
      <c r="BQL185" s="869">
        <v>174</v>
      </c>
      <c r="BQM185" s="869"/>
      <c r="BQN185" s="869"/>
      <c r="BQO185" s="869"/>
      <c r="BQP185" s="869">
        <v>174</v>
      </c>
      <c r="BQQ185" s="869"/>
      <c r="BQR185" s="869"/>
      <c r="BQS185" s="869"/>
      <c r="BQT185" s="869">
        <v>174</v>
      </c>
      <c r="BQU185" s="869"/>
      <c r="BQV185" s="869"/>
      <c r="BQW185" s="869"/>
      <c r="BQX185" s="869">
        <v>174</v>
      </c>
      <c r="BQY185" s="869"/>
      <c r="BQZ185" s="869"/>
      <c r="BRA185" s="869"/>
      <c r="BRB185" s="869">
        <v>174</v>
      </c>
      <c r="BRC185" s="869"/>
      <c r="BRD185" s="869"/>
      <c r="BRE185" s="869"/>
      <c r="BRF185" s="869">
        <v>174</v>
      </c>
      <c r="BRG185" s="869"/>
      <c r="BRH185" s="869"/>
      <c r="BRI185" s="869"/>
      <c r="BRJ185" s="869">
        <v>174</v>
      </c>
      <c r="BRK185" s="869"/>
      <c r="BRL185" s="869"/>
      <c r="BRM185" s="869"/>
      <c r="BRN185" s="869">
        <v>174</v>
      </c>
      <c r="BRO185" s="869"/>
      <c r="BRP185" s="869"/>
      <c r="BRQ185" s="869"/>
      <c r="BRR185" s="869">
        <v>174</v>
      </c>
      <c r="BRS185" s="869"/>
      <c r="BRT185" s="869"/>
      <c r="BRU185" s="869"/>
      <c r="BRV185" s="869">
        <v>174</v>
      </c>
      <c r="BRW185" s="869"/>
      <c r="BRX185" s="869"/>
      <c r="BRY185" s="869"/>
      <c r="BRZ185" s="869">
        <v>174</v>
      </c>
      <c r="BSA185" s="869"/>
      <c r="BSB185" s="869"/>
      <c r="BSC185" s="869"/>
      <c r="BSD185" s="869">
        <v>174</v>
      </c>
      <c r="BSE185" s="869"/>
      <c r="BSF185" s="869"/>
      <c r="BSG185" s="869"/>
      <c r="BSH185" s="869">
        <v>174</v>
      </c>
      <c r="BSI185" s="869"/>
      <c r="BSJ185" s="869"/>
      <c r="BSK185" s="869"/>
      <c r="BSL185" s="869">
        <v>174</v>
      </c>
      <c r="BSM185" s="869"/>
      <c r="BSN185" s="869"/>
      <c r="BSO185" s="869"/>
      <c r="BSP185" s="869">
        <v>174</v>
      </c>
      <c r="BSQ185" s="869"/>
      <c r="BSR185" s="869"/>
      <c r="BSS185" s="869"/>
      <c r="BST185" s="869">
        <v>174</v>
      </c>
      <c r="BSU185" s="869"/>
      <c r="BSV185" s="869"/>
      <c r="BSW185" s="869"/>
      <c r="BSX185" s="869">
        <v>174</v>
      </c>
      <c r="BSY185" s="869"/>
      <c r="BSZ185" s="869"/>
      <c r="BTA185" s="869"/>
      <c r="BTB185" s="869">
        <v>174</v>
      </c>
      <c r="BTC185" s="869"/>
      <c r="BTD185" s="869"/>
      <c r="BTE185" s="869"/>
      <c r="BTF185" s="869">
        <v>174</v>
      </c>
      <c r="BTG185" s="869"/>
      <c r="BTH185" s="869"/>
      <c r="BTI185" s="869"/>
      <c r="BTJ185" s="869">
        <v>174</v>
      </c>
      <c r="BTK185" s="869"/>
      <c r="BTL185" s="869"/>
      <c r="BTM185" s="869"/>
      <c r="BTN185" s="869">
        <v>174</v>
      </c>
      <c r="BTO185" s="869"/>
      <c r="BTP185" s="869"/>
      <c r="BTQ185" s="869"/>
      <c r="BTR185" s="869">
        <v>174</v>
      </c>
      <c r="BTS185" s="869"/>
      <c r="BTT185" s="869"/>
      <c r="BTU185" s="869"/>
      <c r="BTV185" s="869">
        <v>174</v>
      </c>
      <c r="BTW185" s="869"/>
      <c r="BTX185" s="869"/>
      <c r="BTY185" s="869"/>
      <c r="BTZ185" s="869">
        <v>174</v>
      </c>
      <c r="BUA185" s="869"/>
      <c r="BUB185" s="869"/>
      <c r="BUC185" s="869"/>
      <c r="BUD185" s="869">
        <v>174</v>
      </c>
      <c r="BUE185" s="869"/>
      <c r="BUF185" s="869"/>
      <c r="BUG185" s="869"/>
      <c r="BUH185" s="869">
        <v>174</v>
      </c>
      <c r="BUI185" s="869"/>
      <c r="BUJ185" s="869"/>
      <c r="BUK185" s="869"/>
      <c r="BUL185" s="869">
        <v>174</v>
      </c>
      <c r="BUM185" s="869"/>
      <c r="BUN185" s="869"/>
      <c r="BUO185" s="869"/>
      <c r="BUP185" s="869">
        <v>174</v>
      </c>
      <c r="BUQ185" s="869"/>
      <c r="BUR185" s="869"/>
      <c r="BUS185" s="869"/>
      <c r="BUT185" s="869">
        <v>174</v>
      </c>
      <c r="BUU185" s="869"/>
      <c r="BUV185" s="869"/>
      <c r="BUW185" s="869"/>
      <c r="BUX185" s="869">
        <v>174</v>
      </c>
      <c r="BUY185" s="869"/>
      <c r="BUZ185" s="869"/>
      <c r="BVA185" s="869"/>
      <c r="BVB185" s="869">
        <v>174</v>
      </c>
      <c r="BVC185" s="869"/>
      <c r="BVD185" s="869"/>
      <c r="BVE185" s="869"/>
      <c r="BVF185" s="869">
        <v>174</v>
      </c>
      <c r="BVG185" s="869"/>
      <c r="BVH185" s="869"/>
      <c r="BVI185" s="869"/>
      <c r="BVJ185" s="869">
        <v>174</v>
      </c>
      <c r="BVK185" s="869"/>
      <c r="BVL185" s="869"/>
      <c r="BVM185" s="869"/>
      <c r="BVN185" s="869">
        <v>174</v>
      </c>
      <c r="BVO185" s="869"/>
      <c r="BVP185" s="869"/>
      <c r="BVQ185" s="869"/>
      <c r="BVR185" s="869">
        <v>174</v>
      </c>
      <c r="BVS185" s="869"/>
      <c r="BVT185" s="869"/>
      <c r="BVU185" s="869"/>
      <c r="BVV185" s="869">
        <v>174</v>
      </c>
      <c r="BVW185" s="869"/>
      <c r="BVX185" s="869"/>
      <c r="BVY185" s="869"/>
      <c r="BVZ185" s="869">
        <v>174</v>
      </c>
      <c r="BWA185" s="869"/>
      <c r="BWB185" s="869"/>
      <c r="BWC185" s="869"/>
      <c r="BWD185" s="869">
        <v>174</v>
      </c>
      <c r="BWE185" s="869"/>
      <c r="BWF185" s="869"/>
      <c r="BWG185" s="869"/>
      <c r="BWH185" s="869">
        <v>174</v>
      </c>
      <c r="BWI185" s="869"/>
      <c r="BWJ185" s="869"/>
      <c r="BWK185" s="869"/>
      <c r="BWL185" s="869">
        <v>174</v>
      </c>
      <c r="BWM185" s="869"/>
      <c r="BWN185" s="869"/>
      <c r="BWO185" s="869"/>
      <c r="BWP185" s="869">
        <v>174</v>
      </c>
      <c r="BWQ185" s="869"/>
      <c r="BWR185" s="869"/>
      <c r="BWS185" s="869"/>
      <c r="BWT185" s="869">
        <v>174</v>
      </c>
      <c r="BWU185" s="869"/>
      <c r="BWV185" s="869"/>
      <c r="BWW185" s="869"/>
      <c r="BWX185" s="869">
        <v>174</v>
      </c>
      <c r="BWY185" s="869"/>
      <c r="BWZ185" s="869"/>
      <c r="BXA185" s="869"/>
      <c r="BXB185" s="869">
        <v>174</v>
      </c>
      <c r="BXC185" s="869"/>
      <c r="BXD185" s="869"/>
      <c r="BXE185" s="869"/>
      <c r="BXF185" s="869">
        <v>174</v>
      </c>
      <c r="BXG185" s="869"/>
      <c r="BXH185" s="869"/>
      <c r="BXI185" s="869"/>
      <c r="BXJ185" s="869">
        <v>174</v>
      </c>
      <c r="BXK185" s="869"/>
      <c r="BXL185" s="869"/>
      <c r="BXM185" s="869"/>
      <c r="BXN185" s="869">
        <v>174</v>
      </c>
      <c r="BXO185" s="869"/>
      <c r="BXP185" s="869"/>
      <c r="BXQ185" s="869"/>
      <c r="BXR185" s="869">
        <v>174</v>
      </c>
      <c r="BXS185" s="869"/>
      <c r="BXT185" s="869"/>
      <c r="BXU185" s="869"/>
      <c r="BXV185" s="869">
        <v>174</v>
      </c>
      <c r="BXW185" s="869"/>
      <c r="BXX185" s="869"/>
      <c r="BXY185" s="869"/>
      <c r="BXZ185" s="869">
        <v>174</v>
      </c>
      <c r="BYA185" s="869"/>
      <c r="BYB185" s="869"/>
      <c r="BYC185" s="869"/>
      <c r="BYD185" s="869">
        <v>174</v>
      </c>
      <c r="BYE185" s="869"/>
      <c r="BYF185" s="869"/>
      <c r="BYG185" s="869"/>
      <c r="BYH185" s="869">
        <v>174</v>
      </c>
      <c r="BYI185" s="869"/>
      <c r="BYJ185" s="869"/>
      <c r="BYK185" s="869"/>
      <c r="BYL185" s="869">
        <v>174</v>
      </c>
      <c r="BYM185" s="869"/>
      <c r="BYN185" s="869"/>
      <c r="BYO185" s="869"/>
      <c r="BYP185" s="869">
        <v>174</v>
      </c>
      <c r="BYQ185" s="869"/>
      <c r="BYR185" s="869"/>
      <c r="BYS185" s="869"/>
      <c r="BYT185" s="869">
        <v>174</v>
      </c>
      <c r="BYU185" s="869"/>
      <c r="BYV185" s="869"/>
      <c r="BYW185" s="869"/>
      <c r="BYX185" s="869">
        <v>174</v>
      </c>
      <c r="BYY185" s="869"/>
      <c r="BYZ185" s="869"/>
      <c r="BZA185" s="869"/>
      <c r="BZB185" s="869">
        <v>174</v>
      </c>
      <c r="BZC185" s="869"/>
      <c r="BZD185" s="869"/>
      <c r="BZE185" s="869"/>
      <c r="BZF185" s="869">
        <v>174</v>
      </c>
      <c r="BZG185" s="869"/>
      <c r="BZH185" s="869"/>
      <c r="BZI185" s="869"/>
      <c r="BZJ185" s="869">
        <v>174</v>
      </c>
      <c r="BZK185" s="869"/>
      <c r="BZL185" s="869"/>
      <c r="BZM185" s="869"/>
      <c r="BZN185" s="869">
        <v>174</v>
      </c>
      <c r="BZO185" s="869"/>
      <c r="BZP185" s="869"/>
      <c r="BZQ185" s="869"/>
      <c r="BZR185" s="869">
        <v>174</v>
      </c>
      <c r="BZS185" s="869"/>
      <c r="BZT185" s="869"/>
      <c r="BZU185" s="869"/>
      <c r="BZV185" s="869">
        <v>174</v>
      </c>
      <c r="BZW185" s="869"/>
      <c r="BZX185" s="869"/>
      <c r="BZY185" s="869"/>
      <c r="BZZ185" s="869">
        <v>174</v>
      </c>
      <c r="CAA185" s="869"/>
      <c r="CAB185" s="869"/>
      <c r="CAC185" s="869"/>
      <c r="CAD185" s="869">
        <v>174</v>
      </c>
      <c r="CAE185" s="869"/>
      <c r="CAF185" s="869"/>
      <c r="CAG185" s="869"/>
      <c r="CAH185" s="869">
        <v>174</v>
      </c>
      <c r="CAI185" s="869"/>
      <c r="CAJ185" s="869"/>
      <c r="CAK185" s="869"/>
      <c r="CAL185" s="869">
        <v>174</v>
      </c>
      <c r="CAM185" s="869"/>
      <c r="CAN185" s="869"/>
      <c r="CAO185" s="869"/>
      <c r="CAP185" s="869">
        <v>174</v>
      </c>
      <c r="CAQ185" s="869"/>
      <c r="CAR185" s="869"/>
      <c r="CAS185" s="869"/>
      <c r="CAT185" s="869">
        <v>174</v>
      </c>
      <c r="CAU185" s="869"/>
      <c r="CAV185" s="869"/>
      <c r="CAW185" s="869"/>
      <c r="CAX185" s="869">
        <v>174</v>
      </c>
      <c r="CAY185" s="869"/>
      <c r="CAZ185" s="869"/>
      <c r="CBA185" s="869"/>
      <c r="CBB185" s="869">
        <v>174</v>
      </c>
      <c r="CBC185" s="869"/>
      <c r="CBD185" s="869"/>
      <c r="CBE185" s="869"/>
      <c r="CBF185" s="869">
        <v>174</v>
      </c>
      <c r="CBG185" s="869"/>
      <c r="CBH185" s="869"/>
      <c r="CBI185" s="869"/>
      <c r="CBJ185" s="869">
        <v>174</v>
      </c>
      <c r="CBK185" s="869"/>
      <c r="CBL185" s="869"/>
      <c r="CBM185" s="869"/>
      <c r="CBN185" s="869">
        <v>174</v>
      </c>
      <c r="CBO185" s="869"/>
      <c r="CBP185" s="869"/>
      <c r="CBQ185" s="869"/>
      <c r="CBR185" s="869">
        <v>174</v>
      </c>
      <c r="CBS185" s="869"/>
      <c r="CBT185" s="869"/>
      <c r="CBU185" s="869"/>
      <c r="CBV185" s="869">
        <v>174</v>
      </c>
      <c r="CBW185" s="869"/>
      <c r="CBX185" s="869"/>
      <c r="CBY185" s="869"/>
      <c r="CBZ185" s="869">
        <v>174</v>
      </c>
      <c r="CCA185" s="869"/>
      <c r="CCB185" s="869"/>
      <c r="CCC185" s="869"/>
      <c r="CCD185" s="869">
        <v>174</v>
      </c>
      <c r="CCE185" s="869"/>
      <c r="CCF185" s="869"/>
      <c r="CCG185" s="869"/>
      <c r="CCH185" s="869">
        <v>174</v>
      </c>
      <c r="CCI185" s="869"/>
      <c r="CCJ185" s="869"/>
      <c r="CCK185" s="869"/>
      <c r="CCL185" s="869">
        <v>174</v>
      </c>
      <c r="CCM185" s="869"/>
      <c r="CCN185" s="869"/>
      <c r="CCO185" s="869"/>
      <c r="CCP185" s="869">
        <v>174</v>
      </c>
      <c r="CCQ185" s="869"/>
      <c r="CCR185" s="869"/>
      <c r="CCS185" s="869"/>
      <c r="CCT185" s="869">
        <v>174</v>
      </c>
      <c r="CCU185" s="869"/>
      <c r="CCV185" s="869"/>
      <c r="CCW185" s="869"/>
      <c r="CCX185" s="869">
        <v>174</v>
      </c>
      <c r="CCY185" s="869"/>
      <c r="CCZ185" s="869"/>
      <c r="CDA185" s="869"/>
      <c r="CDB185" s="869">
        <v>174</v>
      </c>
      <c r="CDC185" s="869"/>
      <c r="CDD185" s="869"/>
      <c r="CDE185" s="869"/>
      <c r="CDF185" s="869">
        <v>174</v>
      </c>
      <c r="CDG185" s="869"/>
      <c r="CDH185" s="869"/>
      <c r="CDI185" s="869"/>
      <c r="CDJ185" s="869">
        <v>174</v>
      </c>
      <c r="CDK185" s="869"/>
      <c r="CDL185" s="869"/>
      <c r="CDM185" s="869"/>
      <c r="CDN185" s="869">
        <v>174</v>
      </c>
      <c r="CDO185" s="869"/>
      <c r="CDP185" s="869"/>
      <c r="CDQ185" s="869"/>
      <c r="CDR185" s="869">
        <v>174</v>
      </c>
      <c r="CDS185" s="869"/>
      <c r="CDT185" s="869"/>
      <c r="CDU185" s="869"/>
      <c r="CDV185" s="869">
        <v>174</v>
      </c>
      <c r="CDW185" s="869"/>
      <c r="CDX185" s="869"/>
      <c r="CDY185" s="869"/>
      <c r="CDZ185" s="869">
        <v>174</v>
      </c>
      <c r="CEA185" s="869"/>
      <c r="CEB185" s="869"/>
      <c r="CEC185" s="869"/>
      <c r="CED185" s="869">
        <v>174</v>
      </c>
      <c r="CEE185" s="869"/>
      <c r="CEF185" s="869"/>
      <c r="CEG185" s="869"/>
      <c r="CEH185" s="869">
        <v>174</v>
      </c>
      <c r="CEI185" s="869"/>
      <c r="CEJ185" s="869"/>
      <c r="CEK185" s="869"/>
      <c r="CEL185" s="869">
        <v>174</v>
      </c>
      <c r="CEM185" s="869"/>
      <c r="CEN185" s="869"/>
      <c r="CEO185" s="869"/>
      <c r="CEP185" s="869">
        <v>174</v>
      </c>
      <c r="CEQ185" s="869"/>
      <c r="CER185" s="869"/>
      <c r="CES185" s="869"/>
      <c r="CET185" s="869">
        <v>174</v>
      </c>
      <c r="CEU185" s="869"/>
      <c r="CEV185" s="869"/>
      <c r="CEW185" s="869"/>
      <c r="CEX185" s="869">
        <v>174</v>
      </c>
      <c r="CEY185" s="869"/>
      <c r="CEZ185" s="869"/>
      <c r="CFA185" s="869"/>
      <c r="CFB185" s="869">
        <v>174</v>
      </c>
      <c r="CFC185" s="869"/>
      <c r="CFD185" s="869"/>
      <c r="CFE185" s="869"/>
      <c r="CFF185" s="869">
        <v>174</v>
      </c>
      <c r="CFG185" s="869"/>
      <c r="CFH185" s="869"/>
      <c r="CFI185" s="869"/>
      <c r="CFJ185" s="869">
        <v>174</v>
      </c>
      <c r="CFK185" s="869"/>
      <c r="CFL185" s="869"/>
      <c r="CFM185" s="869"/>
      <c r="CFN185" s="869">
        <v>174</v>
      </c>
      <c r="CFO185" s="869"/>
      <c r="CFP185" s="869"/>
      <c r="CFQ185" s="869"/>
      <c r="CFR185" s="869">
        <v>174</v>
      </c>
      <c r="CFS185" s="869"/>
      <c r="CFT185" s="869"/>
      <c r="CFU185" s="869"/>
      <c r="CFV185" s="869">
        <v>174</v>
      </c>
      <c r="CFW185" s="869"/>
      <c r="CFX185" s="869"/>
      <c r="CFY185" s="869"/>
      <c r="CFZ185" s="869">
        <v>174</v>
      </c>
      <c r="CGA185" s="869"/>
      <c r="CGB185" s="869"/>
      <c r="CGC185" s="869"/>
      <c r="CGD185" s="869">
        <v>174</v>
      </c>
      <c r="CGE185" s="869"/>
      <c r="CGF185" s="869"/>
      <c r="CGG185" s="869"/>
      <c r="CGH185" s="869">
        <v>174</v>
      </c>
      <c r="CGI185" s="869"/>
      <c r="CGJ185" s="869"/>
      <c r="CGK185" s="869"/>
      <c r="CGL185" s="869">
        <v>174</v>
      </c>
      <c r="CGM185" s="869"/>
      <c r="CGN185" s="869"/>
      <c r="CGO185" s="869"/>
      <c r="CGP185" s="869">
        <v>174</v>
      </c>
      <c r="CGQ185" s="869"/>
      <c r="CGR185" s="869"/>
      <c r="CGS185" s="869"/>
      <c r="CGT185" s="869">
        <v>174</v>
      </c>
      <c r="CGU185" s="869"/>
      <c r="CGV185" s="869"/>
      <c r="CGW185" s="869"/>
      <c r="CGX185" s="869">
        <v>174</v>
      </c>
      <c r="CGY185" s="869"/>
      <c r="CGZ185" s="869"/>
      <c r="CHA185" s="869"/>
      <c r="CHB185" s="869">
        <v>174</v>
      </c>
      <c r="CHC185" s="869"/>
      <c r="CHD185" s="869"/>
      <c r="CHE185" s="869"/>
      <c r="CHF185" s="869">
        <v>174</v>
      </c>
      <c r="CHG185" s="869"/>
      <c r="CHH185" s="869"/>
      <c r="CHI185" s="869"/>
      <c r="CHJ185" s="869">
        <v>174</v>
      </c>
      <c r="CHK185" s="869"/>
      <c r="CHL185" s="869"/>
      <c r="CHM185" s="869"/>
      <c r="CHN185" s="869">
        <v>174</v>
      </c>
      <c r="CHO185" s="869"/>
      <c r="CHP185" s="869"/>
      <c r="CHQ185" s="869"/>
      <c r="CHR185" s="869">
        <v>174</v>
      </c>
      <c r="CHS185" s="869"/>
      <c r="CHT185" s="869"/>
      <c r="CHU185" s="869"/>
      <c r="CHV185" s="869">
        <v>174</v>
      </c>
      <c r="CHW185" s="869"/>
      <c r="CHX185" s="869"/>
      <c r="CHY185" s="869"/>
      <c r="CHZ185" s="869">
        <v>174</v>
      </c>
      <c r="CIA185" s="869"/>
      <c r="CIB185" s="869"/>
      <c r="CIC185" s="869"/>
      <c r="CID185" s="869">
        <v>174</v>
      </c>
      <c r="CIE185" s="869"/>
      <c r="CIF185" s="869"/>
      <c r="CIG185" s="869"/>
      <c r="CIH185" s="869">
        <v>174</v>
      </c>
      <c r="CII185" s="869"/>
      <c r="CIJ185" s="869"/>
      <c r="CIK185" s="869"/>
      <c r="CIL185" s="869">
        <v>174</v>
      </c>
      <c r="CIM185" s="869"/>
      <c r="CIN185" s="869"/>
      <c r="CIO185" s="869"/>
      <c r="CIP185" s="869">
        <v>174</v>
      </c>
      <c r="CIQ185" s="869"/>
      <c r="CIR185" s="869"/>
      <c r="CIS185" s="869"/>
      <c r="CIT185" s="869">
        <v>174</v>
      </c>
      <c r="CIU185" s="869"/>
      <c r="CIV185" s="869"/>
      <c r="CIW185" s="869"/>
      <c r="CIX185" s="869">
        <v>174</v>
      </c>
      <c r="CIY185" s="869"/>
      <c r="CIZ185" s="869"/>
      <c r="CJA185" s="869"/>
      <c r="CJB185" s="869">
        <v>174</v>
      </c>
      <c r="CJC185" s="869"/>
      <c r="CJD185" s="869"/>
      <c r="CJE185" s="869"/>
      <c r="CJF185" s="869">
        <v>174</v>
      </c>
      <c r="CJG185" s="869"/>
      <c r="CJH185" s="869"/>
      <c r="CJI185" s="869"/>
      <c r="CJJ185" s="869">
        <v>174</v>
      </c>
      <c r="CJK185" s="869"/>
      <c r="CJL185" s="869"/>
      <c r="CJM185" s="869"/>
      <c r="CJN185" s="869">
        <v>174</v>
      </c>
      <c r="CJO185" s="869"/>
      <c r="CJP185" s="869"/>
      <c r="CJQ185" s="869"/>
      <c r="CJR185" s="869">
        <v>174</v>
      </c>
      <c r="CJS185" s="869"/>
      <c r="CJT185" s="869"/>
      <c r="CJU185" s="869"/>
      <c r="CJV185" s="869">
        <v>174</v>
      </c>
      <c r="CJW185" s="869"/>
      <c r="CJX185" s="869"/>
      <c r="CJY185" s="869"/>
      <c r="CJZ185" s="869">
        <v>174</v>
      </c>
      <c r="CKA185" s="869"/>
      <c r="CKB185" s="869"/>
      <c r="CKC185" s="869"/>
      <c r="CKD185" s="869">
        <v>174</v>
      </c>
      <c r="CKE185" s="869"/>
      <c r="CKF185" s="869"/>
      <c r="CKG185" s="869"/>
      <c r="CKH185" s="869">
        <v>174</v>
      </c>
      <c r="CKI185" s="869"/>
      <c r="CKJ185" s="869"/>
      <c r="CKK185" s="869"/>
      <c r="CKL185" s="869">
        <v>174</v>
      </c>
      <c r="CKM185" s="869"/>
      <c r="CKN185" s="869"/>
      <c r="CKO185" s="869"/>
      <c r="CKP185" s="869">
        <v>174</v>
      </c>
      <c r="CKQ185" s="869"/>
      <c r="CKR185" s="869"/>
      <c r="CKS185" s="869"/>
      <c r="CKT185" s="869">
        <v>174</v>
      </c>
      <c r="CKU185" s="869"/>
      <c r="CKV185" s="869"/>
      <c r="CKW185" s="869"/>
      <c r="CKX185" s="869">
        <v>174</v>
      </c>
      <c r="CKY185" s="869"/>
      <c r="CKZ185" s="869"/>
      <c r="CLA185" s="869"/>
      <c r="CLB185" s="869">
        <v>174</v>
      </c>
      <c r="CLC185" s="869"/>
      <c r="CLD185" s="869"/>
      <c r="CLE185" s="869"/>
      <c r="CLF185" s="869">
        <v>174</v>
      </c>
      <c r="CLG185" s="869"/>
      <c r="CLH185" s="869"/>
      <c r="CLI185" s="869"/>
      <c r="CLJ185" s="869">
        <v>174</v>
      </c>
      <c r="CLK185" s="869"/>
      <c r="CLL185" s="869"/>
      <c r="CLM185" s="869"/>
      <c r="CLN185" s="869">
        <v>174</v>
      </c>
      <c r="CLO185" s="869"/>
      <c r="CLP185" s="869"/>
      <c r="CLQ185" s="869"/>
      <c r="CLR185" s="869">
        <v>174</v>
      </c>
      <c r="CLS185" s="869"/>
      <c r="CLT185" s="869"/>
      <c r="CLU185" s="869"/>
      <c r="CLV185" s="869">
        <v>174</v>
      </c>
      <c r="CLW185" s="869"/>
      <c r="CLX185" s="869"/>
      <c r="CLY185" s="869"/>
      <c r="CLZ185" s="869">
        <v>174</v>
      </c>
      <c r="CMA185" s="869"/>
      <c r="CMB185" s="869"/>
      <c r="CMC185" s="869"/>
      <c r="CMD185" s="869">
        <v>174</v>
      </c>
      <c r="CME185" s="869"/>
      <c r="CMF185" s="869"/>
      <c r="CMG185" s="869"/>
      <c r="CMH185" s="869">
        <v>174</v>
      </c>
      <c r="CMI185" s="869"/>
      <c r="CMJ185" s="869"/>
      <c r="CMK185" s="869"/>
      <c r="CML185" s="869">
        <v>174</v>
      </c>
      <c r="CMM185" s="869"/>
      <c r="CMN185" s="869"/>
      <c r="CMO185" s="869"/>
      <c r="CMP185" s="869">
        <v>174</v>
      </c>
      <c r="CMQ185" s="869"/>
      <c r="CMR185" s="869"/>
      <c r="CMS185" s="869"/>
      <c r="CMT185" s="869">
        <v>174</v>
      </c>
      <c r="CMU185" s="869"/>
      <c r="CMV185" s="869"/>
      <c r="CMW185" s="869"/>
      <c r="CMX185" s="869">
        <v>174</v>
      </c>
      <c r="CMY185" s="869"/>
      <c r="CMZ185" s="869"/>
      <c r="CNA185" s="869"/>
      <c r="CNB185" s="869">
        <v>174</v>
      </c>
      <c r="CNC185" s="869"/>
      <c r="CND185" s="869"/>
      <c r="CNE185" s="869"/>
      <c r="CNF185" s="869">
        <v>174</v>
      </c>
      <c r="CNG185" s="869"/>
      <c r="CNH185" s="869"/>
      <c r="CNI185" s="869"/>
      <c r="CNJ185" s="869">
        <v>174</v>
      </c>
      <c r="CNK185" s="869"/>
      <c r="CNL185" s="869"/>
      <c r="CNM185" s="869"/>
      <c r="CNN185" s="869">
        <v>174</v>
      </c>
      <c r="CNO185" s="869"/>
      <c r="CNP185" s="869"/>
      <c r="CNQ185" s="869"/>
      <c r="CNR185" s="869">
        <v>174</v>
      </c>
      <c r="CNS185" s="869"/>
      <c r="CNT185" s="869"/>
      <c r="CNU185" s="869"/>
      <c r="CNV185" s="869">
        <v>174</v>
      </c>
      <c r="CNW185" s="869"/>
      <c r="CNX185" s="869"/>
      <c r="CNY185" s="869"/>
      <c r="CNZ185" s="869">
        <v>174</v>
      </c>
      <c r="COA185" s="869"/>
      <c r="COB185" s="869"/>
      <c r="COC185" s="869"/>
      <c r="COD185" s="869">
        <v>174</v>
      </c>
      <c r="COE185" s="869"/>
      <c r="COF185" s="869"/>
      <c r="COG185" s="869"/>
      <c r="COH185" s="869">
        <v>174</v>
      </c>
      <c r="COI185" s="869"/>
      <c r="COJ185" s="869"/>
      <c r="COK185" s="869"/>
      <c r="COL185" s="869">
        <v>174</v>
      </c>
      <c r="COM185" s="869"/>
      <c r="CON185" s="869"/>
      <c r="COO185" s="869"/>
      <c r="COP185" s="869">
        <v>174</v>
      </c>
      <c r="COQ185" s="869"/>
      <c r="COR185" s="869"/>
      <c r="COS185" s="869"/>
      <c r="COT185" s="869">
        <v>174</v>
      </c>
      <c r="COU185" s="869"/>
      <c r="COV185" s="869"/>
      <c r="COW185" s="869"/>
      <c r="COX185" s="869">
        <v>174</v>
      </c>
      <c r="COY185" s="869"/>
      <c r="COZ185" s="869"/>
      <c r="CPA185" s="869"/>
      <c r="CPB185" s="869">
        <v>174</v>
      </c>
      <c r="CPC185" s="869"/>
      <c r="CPD185" s="869"/>
      <c r="CPE185" s="869"/>
      <c r="CPF185" s="869">
        <v>174</v>
      </c>
      <c r="CPG185" s="869"/>
      <c r="CPH185" s="869"/>
      <c r="CPI185" s="869"/>
      <c r="CPJ185" s="869">
        <v>174</v>
      </c>
      <c r="CPK185" s="869"/>
      <c r="CPL185" s="869"/>
      <c r="CPM185" s="869"/>
      <c r="CPN185" s="869">
        <v>174</v>
      </c>
      <c r="CPO185" s="869"/>
      <c r="CPP185" s="869"/>
      <c r="CPQ185" s="869"/>
      <c r="CPR185" s="869">
        <v>174</v>
      </c>
      <c r="CPS185" s="869"/>
      <c r="CPT185" s="869"/>
      <c r="CPU185" s="869"/>
      <c r="CPV185" s="869">
        <v>174</v>
      </c>
      <c r="CPW185" s="869"/>
      <c r="CPX185" s="869"/>
      <c r="CPY185" s="869"/>
      <c r="CPZ185" s="869">
        <v>174</v>
      </c>
      <c r="CQA185" s="869"/>
      <c r="CQB185" s="869"/>
      <c r="CQC185" s="869"/>
      <c r="CQD185" s="869">
        <v>174</v>
      </c>
      <c r="CQE185" s="869"/>
      <c r="CQF185" s="869"/>
      <c r="CQG185" s="869"/>
      <c r="CQH185" s="869">
        <v>174</v>
      </c>
      <c r="CQI185" s="869"/>
      <c r="CQJ185" s="869"/>
      <c r="CQK185" s="869"/>
      <c r="CQL185" s="869">
        <v>174</v>
      </c>
      <c r="CQM185" s="869"/>
      <c r="CQN185" s="869"/>
      <c r="CQO185" s="869"/>
      <c r="CQP185" s="869">
        <v>174</v>
      </c>
      <c r="CQQ185" s="869"/>
      <c r="CQR185" s="869"/>
      <c r="CQS185" s="869"/>
      <c r="CQT185" s="869">
        <v>174</v>
      </c>
      <c r="CQU185" s="869"/>
      <c r="CQV185" s="869"/>
      <c r="CQW185" s="869"/>
      <c r="CQX185" s="869">
        <v>174</v>
      </c>
      <c r="CQY185" s="869"/>
      <c r="CQZ185" s="869"/>
      <c r="CRA185" s="869"/>
      <c r="CRB185" s="869">
        <v>174</v>
      </c>
      <c r="CRC185" s="869"/>
      <c r="CRD185" s="869"/>
      <c r="CRE185" s="869"/>
      <c r="CRF185" s="869">
        <v>174</v>
      </c>
      <c r="CRG185" s="869"/>
      <c r="CRH185" s="869"/>
      <c r="CRI185" s="869"/>
      <c r="CRJ185" s="869">
        <v>174</v>
      </c>
      <c r="CRK185" s="869"/>
      <c r="CRL185" s="869"/>
      <c r="CRM185" s="869"/>
      <c r="CRN185" s="869">
        <v>174</v>
      </c>
      <c r="CRO185" s="869"/>
      <c r="CRP185" s="869"/>
      <c r="CRQ185" s="869"/>
      <c r="CRR185" s="869">
        <v>174</v>
      </c>
      <c r="CRS185" s="869"/>
      <c r="CRT185" s="869"/>
      <c r="CRU185" s="869"/>
      <c r="CRV185" s="869">
        <v>174</v>
      </c>
      <c r="CRW185" s="869"/>
      <c r="CRX185" s="869"/>
      <c r="CRY185" s="869"/>
      <c r="CRZ185" s="869">
        <v>174</v>
      </c>
      <c r="CSA185" s="869"/>
      <c r="CSB185" s="869"/>
      <c r="CSC185" s="869"/>
      <c r="CSD185" s="869">
        <v>174</v>
      </c>
      <c r="CSE185" s="869"/>
      <c r="CSF185" s="869"/>
      <c r="CSG185" s="869"/>
      <c r="CSH185" s="869">
        <v>174</v>
      </c>
      <c r="CSI185" s="869"/>
      <c r="CSJ185" s="869"/>
      <c r="CSK185" s="869"/>
      <c r="CSL185" s="869">
        <v>174</v>
      </c>
      <c r="CSM185" s="869"/>
      <c r="CSN185" s="869"/>
      <c r="CSO185" s="869"/>
      <c r="CSP185" s="869">
        <v>174</v>
      </c>
      <c r="CSQ185" s="869"/>
      <c r="CSR185" s="869"/>
      <c r="CSS185" s="869"/>
      <c r="CST185" s="869">
        <v>174</v>
      </c>
      <c r="CSU185" s="869"/>
      <c r="CSV185" s="869"/>
      <c r="CSW185" s="869"/>
      <c r="CSX185" s="869">
        <v>174</v>
      </c>
      <c r="CSY185" s="869"/>
      <c r="CSZ185" s="869"/>
      <c r="CTA185" s="869"/>
      <c r="CTB185" s="869">
        <v>174</v>
      </c>
      <c r="CTC185" s="869"/>
      <c r="CTD185" s="869"/>
      <c r="CTE185" s="869"/>
      <c r="CTF185" s="869">
        <v>174</v>
      </c>
      <c r="CTG185" s="869"/>
      <c r="CTH185" s="869"/>
      <c r="CTI185" s="869"/>
      <c r="CTJ185" s="869">
        <v>174</v>
      </c>
      <c r="CTK185" s="869"/>
      <c r="CTL185" s="869"/>
      <c r="CTM185" s="869"/>
      <c r="CTN185" s="869">
        <v>174</v>
      </c>
      <c r="CTO185" s="869"/>
      <c r="CTP185" s="869"/>
      <c r="CTQ185" s="869"/>
      <c r="CTR185" s="869">
        <v>174</v>
      </c>
      <c r="CTS185" s="869"/>
      <c r="CTT185" s="869"/>
      <c r="CTU185" s="869"/>
      <c r="CTV185" s="869">
        <v>174</v>
      </c>
      <c r="CTW185" s="869"/>
      <c r="CTX185" s="869"/>
      <c r="CTY185" s="869"/>
      <c r="CTZ185" s="869">
        <v>174</v>
      </c>
      <c r="CUA185" s="869"/>
      <c r="CUB185" s="869"/>
      <c r="CUC185" s="869"/>
      <c r="CUD185" s="869">
        <v>174</v>
      </c>
      <c r="CUE185" s="869"/>
      <c r="CUF185" s="869"/>
      <c r="CUG185" s="869"/>
      <c r="CUH185" s="869">
        <v>174</v>
      </c>
      <c r="CUI185" s="869"/>
      <c r="CUJ185" s="869"/>
      <c r="CUK185" s="869"/>
      <c r="CUL185" s="869">
        <v>174</v>
      </c>
      <c r="CUM185" s="869"/>
      <c r="CUN185" s="869"/>
      <c r="CUO185" s="869"/>
      <c r="CUP185" s="869">
        <v>174</v>
      </c>
      <c r="CUQ185" s="869"/>
      <c r="CUR185" s="869"/>
      <c r="CUS185" s="869"/>
      <c r="CUT185" s="869">
        <v>174</v>
      </c>
      <c r="CUU185" s="869"/>
      <c r="CUV185" s="869"/>
      <c r="CUW185" s="869"/>
      <c r="CUX185" s="869">
        <v>174</v>
      </c>
      <c r="CUY185" s="869"/>
      <c r="CUZ185" s="869"/>
      <c r="CVA185" s="869"/>
      <c r="CVB185" s="869">
        <v>174</v>
      </c>
      <c r="CVC185" s="869"/>
      <c r="CVD185" s="869"/>
      <c r="CVE185" s="869"/>
      <c r="CVF185" s="869">
        <v>174</v>
      </c>
      <c r="CVG185" s="869"/>
      <c r="CVH185" s="869"/>
      <c r="CVI185" s="869"/>
      <c r="CVJ185" s="869">
        <v>174</v>
      </c>
      <c r="CVK185" s="869"/>
      <c r="CVL185" s="869"/>
      <c r="CVM185" s="869"/>
      <c r="CVN185" s="869">
        <v>174</v>
      </c>
      <c r="CVO185" s="869"/>
      <c r="CVP185" s="869"/>
      <c r="CVQ185" s="869"/>
      <c r="CVR185" s="869">
        <v>174</v>
      </c>
      <c r="CVS185" s="869"/>
      <c r="CVT185" s="869"/>
      <c r="CVU185" s="869"/>
      <c r="CVV185" s="869">
        <v>174</v>
      </c>
      <c r="CVW185" s="869"/>
      <c r="CVX185" s="869"/>
      <c r="CVY185" s="869"/>
      <c r="CVZ185" s="869">
        <v>174</v>
      </c>
      <c r="CWA185" s="869"/>
      <c r="CWB185" s="869"/>
      <c r="CWC185" s="869"/>
      <c r="CWD185" s="869">
        <v>174</v>
      </c>
      <c r="CWE185" s="869"/>
      <c r="CWF185" s="869"/>
      <c r="CWG185" s="869"/>
      <c r="CWH185" s="869">
        <v>174</v>
      </c>
      <c r="CWI185" s="869"/>
      <c r="CWJ185" s="869"/>
      <c r="CWK185" s="869"/>
      <c r="CWL185" s="869">
        <v>174</v>
      </c>
      <c r="CWM185" s="869"/>
      <c r="CWN185" s="869"/>
      <c r="CWO185" s="869"/>
      <c r="CWP185" s="869">
        <v>174</v>
      </c>
      <c r="CWQ185" s="869"/>
      <c r="CWR185" s="869"/>
      <c r="CWS185" s="869"/>
      <c r="CWT185" s="869">
        <v>174</v>
      </c>
      <c r="CWU185" s="869"/>
      <c r="CWV185" s="869"/>
      <c r="CWW185" s="869"/>
      <c r="CWX185" s="869">
        <v>174</v>
      </c>
      <c r="CWY185" s="869"/>
      <c r="CWZ185" s="869"/>
      <c r="CXA185" s="869"/>
      <c r="CXB185" s="869">
        <v>174</v>
      </c>
      <c r="CXC185" s="869"/>
      <c r="CXD185" s="869"/>
      <c r="CXE185" s="869"/>
      <c r="CXF185" s="869">
        <v>174</v>
      </c>
      <c r="CXG185" s="869"/>
      <c r="CXH185" s="869"/>
      <c r="CXI185" s="869"/>
      <c r="CXJ185" s="869">
        <v>174</v>
      </c>
      <c r="CXK185" s="869"/>
      <c r="CXL185" s="869"/>
      <c r="CXM185" s="869"/>
      <c r="CXN185" s="869">
        <v>174</v>
      </c>
      <c r="CXO185" s="869"/>
      <c r="CXP185" s="869"/>
      <c r="CXQ185" s="869"/>
      <c r="CXR185" s="869">
        <v>174</v>
      </c>
      <c r="CXS185" s="869"/>
      <c r="CXT185" s="869"/>
      <c r="CXU185" s="869"/>
      <c r="CXV185" s="869">
        <v>174</v>
      </c>
      <c r="CXW185" s="869"/>
      <c r="CXX185" s="869"/>
      <c r="CXY185" s="869"/>
      <c r="CXZ185" s="869">
        <v>174</v>
      </c>
      <c r="CYA185" s="869"/>
      <c r="CYB185" s="869"/>
      <c r="CYC185" s="869"/>
      <c r="CYD185" s="869">
        <v>174</v>
      </c>
      <c r="CYE185" s="869"/>
      <c r="CYF185" s="869"/>
      <c r="CYG185" s="869"/>
      <c r="CYH185" s="869">
        <v>174</v>
      </c>
      <c r="CYI185" s="869"/>
      <c r="CYJ185" s="869"/>
      <c r="CYK185" s="869"/>
      <c r="CYL185" s="869">
        <v>174</v>
      </c>
      <c r="CYM185" s="869"/>
      <c r="CYN185" s="869"/>
      <c r="CYO185" s="869"/>
      <c r="CYP185" s="869">
        <v>174</v>
      </c>
      <c r="CYQ185" s="869"/>
      <c r="CYR185" s="869"/>
      <c r="CYS185" s="869"/>
      <c r="CYT185" s="869">
        <v>174</v>
      </c>
      <c r="CYU185" s="869"/>
      <c r="CYV185" s="869"/>
      <c r="CYW185" s="869"/>
      <c r="CYX185" s="869">
        <v>174</v>
      </c>
      <c r="CYY185" s="869"/>
      <c r="CYZ185" s="869"/>
      <c r="CZA185" s="869"/>
      <c r="CZB185" s="869">
        <v>174</v>
      </c>
      <c r="CZC185" s="869"/>
      <c r="CZD185" s="869"/>
      <c r="CZE185" s="869"/>
      <c r="CZF185" s="869">
        <v>174</v>
      </c>
      <c r="CZG185" s="869"/>
      <c r="CZH185" s="869"/>
      <c r="CZI185" s="869"/>
      <c r="CZJ185" s="869">
        <v>174</v>
      </c>
      <c r="CZK185" s="869"/>
      <c r="CZL185" s="869"/>
      <c r="CZM185" s="869"/>
      <c r="CZN185" s="869">
        <v>174</v>
      </c>
      <c r="CZO185" s="869"/>
      <c r="CZP185" s="869"/>
      <c r="CZQ185" s="869"/>
      <c r="CZR185" s="869">
        <v>174</v>
      </c>
      <c r="CZS185" s="869"/>
      <c r="CZT185" s="869"/>
      <c r="CZU185" s="869"/>
      <c r="CZV185" s="869">
        <v>174</v>
      </c>
      <c r="CZW185" s="869"/>
      <c r="CZX185" s="869"/>
      <c r="CZY185" s="869"/>
      <c r="CZZ185" s="869">
        <v>174</v>
      </c>
      <c r="DAA185" s="869"/>
      <c r="DAB185" s="869"/>
      <c r="DAC185" s="869"/>
      <c r="DAD185" s="869">
        <v>174</v>
      </c>
      <c r="DAE185" s="869"/>
      <c r="DAF185" s="869"/>
      <c r="DAG185" s="869"/>
      <c r="DAH185" s="869">
        <v>174</v>
      </c>
      <c r="DAI185" s="869"/>
      <c r="DAJ185" s="869"/>
      <c r="DAK185" s="869"/>
      <c r="DAL185" s="869">
        <v>174</v>
      </c>
      <c r="DAM185" s="869"/>
      <c r="DAN185" s="869"/>
      <c r="DAO185" s="869"/>
      <c r="DAP185" s="869">
        <v>174</v>
      </c>
      <c r="DAQ185" s="869"/>
      <c r="DAR185" s="869"/>
      <c r="DAS185" s="869"/>
      <c r="DAT185" s="869">
        <v>174</v>
      </c>
      <c r="DAU185" s="869"/>
      <c r="DAV185" s="869"/>
      <c r="DAW185" s="869"/>
      <c r="DAX185" s="869">
        <v>174</v>
      </c>
      <c r="DAY185" s="869"/>
      <c r="DAZ185" s="869"/>
      <c r="DBA185" s="869"/>
      <c r="DBB185" s="869">
        <v>174</v>
      </c>
      <c r="DBC185" s="869"/>
      <c r="DBD185" s="869"/>
      <c r="DBE185" s="869"/>
      <c r="DBF185" s="869">
        <v>174</v>
      </c>
      <c r="DBG185" s="869"/>
      <c r="DBH185" s="869"/>
      <c r="DBI185" s="869"/>
      <c r="DBJ185" s="869">
        <v>174</v>
      </c>
      <c r="DBK185" s="869"/>
      <c r="DBL185" s="869"/>
      <c r="DBM185" s="869"/>
      <c r="DBN185" s="869">
        <v>174</v>
      </c>
      <c r="DBO185" s="869"/>
      <c r="DBP185" s="869"/>
      <c r="DBQ185" s="869"/>
      <c r="DBR185" s="869">
        <v>174</v>
      </c>
      <c r="DBS185" s="869"/>
      <c r="DBT185" s="869"/>
      <c r="DBU185" s="869"/>
      <c r="DBV185" s="869">
        <v>174</v>
      </c>
      <c r="DBW185" s="869"/>
      <c r="DBX185" s="869"/>
      <c r="DBY185" s="869"/>
      <c r="DBZ185" s="869">
        <v>174</v>
      </c>
      <c r="DCA185" s="869"/>
      <c r="DCB185" s="869"/>
      <c r="DCC185" s="869"/>
      <c r="DCD185" s="869">
        <v>174</v>
      </c>
      <c r="DCE185" s="869"/>
      <c r="DCF185" s="869"/>
      <c r="DCG185" s="869"/>
      <c r="DCH185" s="869">
        <v>174</v>
      </c>
      <c r="DCI185" s="869"/>
      <c r="DCJ185" s="869"/>
      <c r="DCK185" s="869"/>
      <c r="DCL185" s="869">
        <v>174</v>
      </c>
      <c r="DCM185" s="869"/>
      <c r="DCN185" s="869"/>
      <c r="DCO185" s="869"/>
      <c r="DCP185" s="869">
        <v>174</v>
      </c>
      <c r="DCQ185" s="869"/>
      <c r="DCR185" s="869"/>
      <c r="DCS185" s="869"/>
      <c r="DCT185" s="869">
        <v>174</v>
      </c>
      <c r="DCU185" s="869"/>
      <c r="DCV185" s="869"/>
      <c r="DCW185" s="869"/>
      <c r="DCX185" s="869">
        <v>174</v>
      </c>
      <c r="DCY185" s="869"/>
      <c r="DCZ185" s="869"/>
      <c r="DDA185" s="869"/>
      <c r="DDB185" s="869">
        <v>174</v>
      </c>
      <c r="DDC185" s="869"/>
      <c r="DDD185" s="869"/>
      <c r="DDE185" s="869"/>
      <c r="DDF185" s="869">
        <v>174</v>
      </c>
      <c r="DDG185" s="869"/>
      <c r="DDH185" s="869"/>
      <c r="DDI185" s="869"/>
      <c r="DDJ185" s="869">
        <v>174</v>
      </c>
      <c r="DDK185" s="869"/>
      <c r="DDL185" s="869"/>
      <c r="DDM185" s="869"/>
      <c r="DDN185" s="869">
        <v>174</v>
      </c>
      <c r="DDO185" s="869"/>
      <c r="DDP185" s="869"/>
      <c r="DDQ185" s="869"/>
      <c r="DDR185" s="869">
        <v>174</v>
      </c>
      <c r="DDS185" s="869"/>
      <c r="DDT185" s="869"/>
      <c r="DDU185" s="869"/>
      <c r="DDV185" s="869">
        <v>174</v>
      </c>
      <c r="DDW185" s="869"/>
      <c r="DDX185" s="869"/>
      <c r="DDY185" s="869"/>
      <c r="DDZ185" s="869">
        <v>174</v>
      </c>
      <c r="DEA185" s="869"/>
      <c r="DEB185" s="869"/>
      <c r="DEC185" s="869"/>
      <c r="DED185" s="869">
        <v>174</v>
      </c>
      <c r="DEE185" s="869"/>
      <c r="DEF185" s="869"/>
      <c r="DEG185" s="869"/>
      <c r="DEH185" s="869">
        <v>174</v>
      </c>
      <c r="DEI185" s="869"/>
      <c r="DEJ185" s="869"/>
      <c r="DEK185" s="869"/>
      <c r="DEL185" s="869">
        <v>174</v>
      </c>
      <c r="DEM185" s="869"/>
      <c r="DEN185" s="869"/>
      <c r="DEO185" s="869"/>
      <c r="DEP185" s="869">
        <v>174</v>
      </c>
      <c r="DEQ185" s="869"/>
      <c r="DER185" s="869"/>
      <c r="DES185" s="869"/>
      <c r="DET185" s="869">
        <v>174</v>
      </c>
      <c r="DEU185" s="869"/>
      <c r="DEV185" s="869"/>
      <c r="DEW185" s="869"/>
      <c r="DEX185" s="869">
        <v>174</v>
      </c>
      <c r="DEY185" s="869"/>
      <c r="DEZ185" s="869"/>
      <c r="DFA185" s="869"/>
      <c r="DFB185" s="869">
        <v>174</v>
      </c>
      <c r="DFC185" s="869"/>
      <c r="DFD185" s="869"/>
      <c r="DFE185" s="869"/>
      <c r="DFF185" s="869">
        <v>174</v>
      </c>
      <c r="DFG185" s="869"/>
      <c r="DFH185" s="869"/>
      <c r="DFI185" s="869"/>
      <c r="DFJ185" s="869">
        <v>174</v>
      </c>
      <c r="DFK185" s="869"/>
      <c r="DFL185" s="869"/>
      <c r="DFM185" s="869"/>
      <c r="DFN185" s="869">
        <v>174</v>
      </c>
      <c r="DFO185" s="869"/>
      <c r="DFP185" s="869"/>
      <c r="DFQ185" s="869"/>
      <c r="DFR185" s="869">
        <v>174</v>
      </c>
      <c r="DFS185" s="869"/>
      <c r="DFT185" s="869"/>
      <c r="DFU185" s="869"/>
      <c r="DFV185" s="869">
        <v>174</v>
      </c>
      <c r="DFW185" s="869"/>
      <c r="DFX185" s="869"/>
      <c r="DFY185" s="869"/>
      <c r="DFZ185" s="869">
        <v>174</v>
      </c>
      <c r="DGA185" s="869"/>
      <c r="DGB185" s="869"/>
      <c r="DGC185" s="869"/>
      <c r="DGD185" s="869">
        <v>174</v>
      </c>
      <c r="DGE185" s="869"/>
      <c r="DGF185" s="869"/>
      <c r="DGG185" s="869"/>
      <c r="DGH185" s="869">
        <v>174</v>
      </c>
      <c r="DGI185" s="869"/>
      <c r="DGJ185" s="869"/>
      <c r="DGK185" s="869"/>
      <c r="DGL185" s="869">
        <v>174</v>
      </c>
      <c r="DGM185" s="869"/>
      <c r="DGN185" s="869"/>
      <c r="DGO185" s="869"/>
      <c r="DGP185" s="869">
        <v>174</v>
      </c>
      <c r="DGQ185" s="869"/>
      <c r="DGR185" s="869"/>
      <c r="DGS185" s="869"/>
      <c r="DGT185" s="869">
        <v>174</v>
      </c>
      <c r="DGU185" s="869"/>
      <c r="DGV185" s="869"/>
      <c r="DGW185" s="869"/>
      <c r="DGX185" s="869">
        <v>174</v>
      </c>
      <c r="DGY185" s="869"/>
      <c r="DGZ185" s="869"/>
      <c r="DHA185" s="869"/>
      <c r="DHB185" s="869">
        <v>174</v>
      </c>
      <c r="DHC185" s="869"/>
      <c r="DHD185" s="869"/>
      <c r="DHE185" s="869"/>
      <c r="DHF185" s="869">
        <v>174</v>
      </c>
      <c r="DHG185" s="869"/>
      <c r="DHH185" s="869"/>
      <c r="DHI185" s="869"/>
      <c r="DHJ185" s="869">
        <v>174</v>
      </c>
      <c r="DHK185" s="869"/>
      <c r="DHL185" s="869"/>
      <c r="DHM185" s="869"/>
      <c r="DHN185" s="869">
        <v>174</v>
      </c>
      <c r="DHO185" s="869"/>
      <c r="DHP185" s="869"/>
      <c r="DHQ185" s="869"/>
      <c r="DHR185" s="869">
        <v>174</v>
      </c>
      <c r="DHS185" s="869"/>
      <c r="DHT185" s="869"/>
      <c r="DHU185" s="869"/>
      <c r="DHV185" s="869">
        <v>174</v>
      </c>
      <c r="DHW185" s="869"/>
      <c r="DHX185" s="869"/>
      <c r="DHY185" s="869"/>
      <c r="DHZ185" s="869">
        <v>174</v>
      </c>
      <c r="DIA185" s="869"/>
      <c r="DIB185" s="869"/>
      <c r="DIC185" s="869"/>
      <c r="DID185" s="869">
        <v>174</v>
      </c>
      <c r="DIE185" s="869"/>
      <c r="DIF185" s="869"/>
      <c r="DIG185" s="869"/>
      <c r="DIH185" s="869">
        <v>174</v>
      </c>
      <c r="DII185" s="869"/>
      <c r="DIJ185" s="869"/>
      <c r="DIK185" s="869"/>
      <c r="DIL185" s="869">
        <v>174</v>
      </c>
      <c r="DIM185" s="869"/>
      <c r="DIN185" s="869"/>
      <c r="DIO185" s="869"/>
      <c r="DIP185" s="869">
        <v>174</v>
      </c>
      <c r="DIQ185" s="869"/>
      <c r="DIR185" s="869"/>
      <c r="DIS185" s="869"/>
      <c r="DIT185" s="869">
        <v>174</v>
      </c>
      <c r="DIU185" s="869"/>
      <c r="DIV185" s="869"/>
      <c r="DIW185" s="869"/>
      <c r="DIX185" s="869">
        <v>174</v>
      </c>
      <c r="DIY185" s="869"/>
      <c r="DIZ185" s="869"/>
      <c r="DJA185" s="869"/>
      <c r="DJB185" s="869">
        <v>174</v>
      </c>
      <c r="DJC185" s="869"/>
      <c r="DJD185" s="869"/>
      <c r="DJE185" s="869"/>
      <c r="DJF185" s="869">
        <v>174</v>
      </c>
      <c r="DJG185" s="869"/>
      <c r="DJH185" s="869"/>
      <c r="DJI185" s="869"/>
      <c r="DJJ185" s="869">
        <v>174</v>
      </c>
      <c r="DJK185" s="869"/>
      <c r="DJL185" s="869"/>
      <c r="DJM185" s="869"/>
      <c r="DJN185" s="869">
        <v>174</v>
      </c>
      <c r="DJO185" s="869"/>
      <c r="DJP185" s="869"/>
      <c r="DJQ185" s="869"/>
      <c r="DJR185" s="869">
        <v>174</v>
      </c>
      <c r="DJS185" s="869"/>
      <c r="DJT185" s="869"/>
      <c r="DJU185" s="869"/>
      <c r="DJV185" s="869">
        <v>174</v>
      </c>
      <c r="DJW185" s="869"/>
      <c r="DJX185" s="869"/>
      <c r="DJY185" s="869"/>
      <c r="DJZ185" s="869">
        <v>174</v>
      </c>
      <c r="DKA185" s="869"/>
      <c r="DKB185" s="869"/>
      <c r="DKC185" s="869"/>
      <c r="DKD185" s="869">
        <v>174</v>
      </c>
      <c r="DKE185" s="869"/>
      <c r="DKF185" s="869"/>
      <c r="DKG185" s="869"/>
      <c r="DKH185" s="869">
        <v>174</v>
      </c>
      <c r="DKI185" s="869"/>
      <c r="DKJ185" s="869"/>
      <c r="DKK185" s="869"/>
      <c r="DKL185" s="869">
        <v>174</v>
      </c>
      <c r="DKM185" s="869"/>
      <c r="DKN185" s="869"/>
      <c r="DKO185" s="869"/>
      <c r="DKP185" s="869">
        <v>174</v>
      </c>
      <c r="DKQ185" s="869"/>
      <c r="DKR185" s="869"/>
      <c r="DKS185" s="869"/>
      <c r="DKT185" s="869">
        <v>174</v>
      </c>
      <c r="DKU185" s="869"/>
      <c r="DKV185" s="869"/>
      <c r="DKW185" s="869"/>
      <c r="DKX185" s="869">
        <v>174</v>
      </c>
      <c r="DKY185" s="869"/>
      <c r="DKZ185" s="869"/>
      <c r="DLA185" s="869"/>
      <c r="DLB185" s="869">
        <v>174</v>
      </c>
      <c r="DLC185" s="869"/>
      <c r="DLD185" s="869"/>
      <c r="DLE185" s="869"/>
      <c r="DLF185" s="869">
        <v>174</v>
      </c>
      <c r="DLG185" s="869"/>
      <c r="DLH185" s="869"/>
      <c r="DLI185" s="869"/>
      <c r="DLJ185" s="869">
        <v>174</v>
      </c>
      <c r="DLK185" s="869"/>
      <c r="DLL185" s="869"/>
      <c r="DLM185" s="869"/>
      <c r="DLN185" s="869">
        <v>174</v>
      </c>
      <c r="DLO185" s="869"/>
      <c r="DLP185" s="869"/>
      <c r="DLQ185" s="869"/>
      <c r="DLR185" s="869">
        <v>174</v>
      </c>
      <c r="DLS185" s="869"/>
      <c r="DLT185" s="869"/>
      <c r="DLU185" s="869"/>
      <c r="DLV185" s="869">
        <v>174</v>
      </c>
      <c r="DLW185" s="869"/>
      <c r="DLX185" s="869"/>
      <c r="DLY185" s="869"/>
      <c r="DLZ185" s="869">
        <v>174</v>
      </c>
      <c r="DMA185" s="869"/>
      <c r="DMB185" s="869"/>
      <c r="DMC185" s="869"/>
      <c r="DMD185" s="869">
        <v>174</v>
      </c>
      <c r="DME185" s="869"/>
      <c r="DMF185" s="869"/>
      <c r="DMG185" s="869"/>
      <c r="DMH185" s="869">
        <v>174</v>
      </c>
      <c r="DMI185" s="869"/>
      <c r="DMJ185" s="869"/>
      <c r="DMK185" s="869"/>
      <c r="DML185" s="869">
        <v>174</v>
      </c>
      <c r="DMM185" s="869"/>
      <c r="DMN185" s="869"/>
      <c r="DMO185" s="869"/>
      <c r="DMP185" s="869">
        <v>174</v>
      </c>
      <c r="DMQ185" s="869"/>
      <c r="DMR185" s="869"/>
      <c r="DMS185" s="869"/>
      <c r="DMT185" s="869">
        <v>174</v>
      </c>
      <c r="DMU185" s="869"/>
      <c r="DMV185" s="869"/>
      <c r="DMW185" s="869"/>
      <c r="DMX185" s="869">
        <v>174</v>
      </c>
      <c r="DMY185" s="869"/>
      <c r="DMZ185" s="869"/>
      <c r="DNA185" s="869"/>
      <c r="DNB185" s="869">
        <v>174</v>
      </c>
      <c r="DNC185" s="869"/>
      <c r="DND185" s="869"/>
      <c r="DNE185" s="869"/>
      <c r="DNF185" s="869">
        <v>174</v>
      </c>
      <c r="DNG185" s="869"/>
      <c r="DNH185" s="869"/>
      <c r="DNI185" s="869"/>
      <c r="DNJ185" s="869">
        <v>174</v>
      </c>
      <c r="DNK185" s="869"/>
      <c r="DNL185" s="869"/>
      <c r="DNM185" s="869"/>
      <c r="DNN185" s="869">
        <v>174</v>
      </c>
      <c r="DNO185" s="869"/>
      <c r="DNP185" s="869"/>
      <c r="DNQ185" s="869"/>
      <c r="DNR185" s="869">
        <v>174</v>
      </c>
      <c r="DNS185" s="869"/>
      <c r="DNT185" s="869"/>
      <c r="DNU185" s="869"/>
      <c r="DNV185" s="869">
        <v>174</v>
      </c>
      <c r="DNW185" s="869"/>
      <c r="DNX185" s="869"/>
      <c r="DNY185" s="869"/>
      <c r="DNZ185" s="869">
        <v>174</v>
      </c>
      <c r="DOA185" s="869"/>
      <c r="DOB185" s="869"/>
      <c r="DOC185" s="869"/>
      <c r="DOD185" s="869">
        <v>174</v>
      </c>
      <c r="DOE185" s="869"/>
      <c r="DOF185" s="869"/>
      <c r="DOG185" s="869"/>
      <c r="DOH185" s="869">
        <v>174</v>
      </c>
      <c r="DOI185" s="869"/>
      <c r="DOJ185" s="869"/>
      <c r="DOK185" s="869"/>
      <c r="DOL185" s="869">
        <v>174</v>
      </c>
      <c r="DOM185" s="869"/>
      <c r="DON185" s="869"/>
      <c r="DOO185" s="869"/>
      <c r="DOP185" s="869">
        <v>174</v>
      </c>
      <c r="DOQ185" s="869"/>
      <c r="DOR185" s="869"/>
      <c r="DOS185" s="869"/>
      <c r="DOT185" s="869">
        <v>174</v>
      </c>
      <c r="DOU185" s="869"/>
      <c r="DOV185" s="869"/>
      <c r="DOW185" s="869"/>
      <c r="DOX185" s="869">
        <v>174</v>
      </c>
      <c r="DOY185" s="869"/>
      <c r="DOZ185" s="869"/>
      <c r="DPA185" s="869"/>
      <c r="DPB185" s="869">
        <v>174</v>
      </c>
      <c r="DPC185" s="869"/>
      <c r="DPD185" s="869"/>
      <c r="DPE185" s="869"/>
      <c r="DPF185" s="869">
        <v>174</v>
      </c>
      <c r="DPG185" s="869"/>
      <c r="DPH185" s="869"/>
      <c r="DPI185" s="869"/>
      <c r="DPJ185" s="869">
        <v>174</v>
      </c>
      <c r="DPK185" s="869"/>
      <c r="DPL185" s="869"/>
      <c r="DPM185" s="869"/>
      <c r="DPN185" s="869">
        <v>174</v>
      </c>
      <c r="DPO185" s="869"/>
      <c r="DPP185" s="869"/>
      <c r="DPQ185" s="869"/>
      <c r="DPR185" s="869">
        <v>174</v>
      </c>
      <c r="DPS185" s="869"/>
      <c r="DPT185" s="869"/>
      <c r="DPU185" s="869"/>
      <c r="DPV185" s="869">
        <v>174</v>
      </c>
      <c r="DPW185" s="869"/>
      <c r="DPX185" s="869"/>
      <c r="DPY185" s="869"/>
      <c r="DPZ185" s="869">
        <v>174</v>
      </c>
      <c r="DQA185" s="869"/>
      <c r="DQB185" s="869"/>
      <c r="DQC185" s="869"/>
      <c r="DQD185" s="869">
        <v>174</v>
      </c>
      <c r="DQE185" s="869"/>
      <c r="DQF185" s="869"/>
      <c r="DQG185" s="869"/>
      <c r="DQH185" s="869">
        <v>174</v>
      </c>
      <c r="DQI185" s="869"/>
      <c r="DQJ185" s="869"/>
      <c r="DQK185" s="869"/>
      <c r="DQL185" s="869">
        <v>174</v>
      </c>
      <c r="DQM185" s="869"/>
      <c r="DQN185" s="869"/>
      <c r="DQO185" s="869"/>
      <c r="DQP185" s="869">
        <v>174</v>
      </c>
      <c r="DQQ185" s="869"/>
      <c r="DQR185" s="869"/>
      <c r="DQS185" s="869"/>
      <c r="DQT185" s="869">
        <v>174</v>
      </c>
      <c r="DQU185" s="869"/>
      <c r="DQV185" s="869"/>
      <c r="DQW185" s="869"/>
      <c r="DQX185" s="869">
        <v>174</v>
      </c>
      <c r="DQY185" s="869"/>
      <c r="DQZ185" s="869"/>
      <c r="DRA185" s="869"/>
      <c r="DRB185" s="869">
        <v>174</v>
      </c>
      <c r="DRC185" s="869"/>
      <c r="DRD185" s="869"/>
      <c r="DRE185" s="869"/>
      <c r="DRF185" s="869">
        <v>174</v>
      </c>
      <c r="DRG185" s="869"/>
      <c r="DRH185" s="869"/>
      <c r="DRI185" s="869"/>
      <c r="DRJ185" s="869">
        <v>174</v>
      </c>
      <c r="DRK185" s="869"/>
      <c r="DRL185" s="869"/>
      <c r="DRM185" s="869"/>
      <c r="DRN185" s="869">
        <v>174</v>
      </c>
      <c r="DRO185" s="869"/>
      <c r="DRP185" s="869"/>
      <c r="DRQ185" s="869"/>
      <c r="DRR185" s="869">
        <v>174</v>
      </c>
      <c r="DRS185" s="869"/>
      <c r="DRT185" s="869"/>
      <c r="DRU185" s="869"/>
      <c r="DRV185" s="869">
        <v>174</v>
      </c>
      <c r="DRW185" s="869"/>
      <c r="DRX185" s="869"/>
      <c r="DRY185" s="869"/>
      <c r="DRZ185" s="869">
        <v>174</v>
      </c>
      <c r="DSA185" s="869"/>
      <c r="DSB185" s="869"/>
      <c r="DSC185" s="869"/>
      <c r="DSD185" s="869">
        <v>174</v>
      </c>
      <c r="DSE185" s="869"/>
      <c r="DSF185" s="869"/>
      <c r="DSG185" s="869"/>
      <c r="DSH185" s="869">
        <v>174</v>
      </c>
      <c r="DSI185" s="869"/>
      <c r="DSJ185" s="869"/>
      <c r="DSK185" s="869"/>
      <c r="DSL185" s="869">
        <v>174</v>
      </c>
      <c r="DSM185" s="869"/>
      <c r="DSN185" s="869"/>
      <c r="DSO185" s="869"/>
      <c r="DSP185" s="869">
        <v>174</v>
      </c>
      <c r="DSQ185" s="869"/>
      <c r="DSR185" s="869"/>
      <c r="DSS185" s="869"/>
      <c r="DST185" s="869">
        <v>174</v>
      </c>
      <c r="DSU185" s="869"/>
      <c r="DSV185" s="869"/>
      <c r="DSW185" s="869"/>
      <c r="DSX185" s="869">
        <v>174</v>
      </c>
      <c r="DSY185" s="869"/>
      <c r="DSZ185" s="869"/>
      <c r="DTA185" s="869"/>
      <c r="DTB185" s="869">
        <v>174</v>
      </c>
      <c r="DTC185" s="869"/>
      <c r="DTD185" s="869"/>
      <c r="DTE185" s="869"/>
      <c r="DTF185" s="869">
        <v>174</v>
      </c>
      <c r="DTG185" s="869"/>
      <c r="DTH185" s="869"/>
      <c r="DTI185" s="869"/>
      <c r="DTJ185" s="869">
        <v>174</v>
      </c>
      <c r="DTK185" s="869"/>
      <c r="DTL185" s="869"/>
      <c r="DTM185" s="869"/>
      <c r="DTN185" s="869">
        <v>174</v>
      </c>
      <c r="DTO185" s="869"/>
      <c r="DTP185" s="869"/>
      <c r="DTQ185" s="869"/>
      <c r="DTR185" s="869">
        <v>174</v>
      </c>
      <c r="DTS185" s="869"/>
      <c r="DTT185" s="869"/>
      <c r="DTU185" s="869"/>
      <c r="DTV185" s="869">
        <v>174</v>
      </c>
      <c r="DTW185" s="869"/>
      <c r="DTX185" s="869"/>
      <c r="DTY185" s="869"/>
      <c r="DTZ185" s="869">
        <v>174</v>
      </c>
      <c r="DUA185" s="869"/>
      <c r="DUB185" s="869"/>
      <c r="DUC185" s="869"/>
      <c r="DUD185" s="869">
        <v>174</v>
      </c>
      <c r="DUE185" s="869"/>
      <c r="DUF185" s="869"/>
      <c r="DUG185" s="869"/>
      <c r="DUH185" s="869">
        <v>174</v>
      </c>
      <c r="DUI185" s="869"/>
      <c r="DUJ185" s="869"/>
      <c r="DUK185" s="869"/>
      <c r="DUL185" s="869">
        <v>174</v>
      </c>
      <c r="DUM185" s="869"/>
      <c r="DUN185" s="869"/>
      <c r="DUO185" s="869"/>
      <c r="DUP185" s="869">
        <v>174</v>
      </c>
      <c r="DUQ185" s="869"/>
      <c r="DUR185" s="869"/>
      <c r="DUS185" s="869"/>
      <c r="DUT185" s="869">
        <v>174</v>
      </c>
      <c r="DUU185" s="869"/>
      <c r="DUV185" s="869"/>
      <c r="DUW185" s="869"/>
      <c r="DUX185" s="869">
        <v>174</v>
      </c>
      <c r="DUY185" s="869"/>
      <c r="DUZ185" s="869"/>
      <c r="DVA185" s="869"/>
      <c r="DVB185" s="869">
        <v>174</v>
      </c>
      <c r="DVC185" s="869"/>
      <c r="DVD185" s="869"/>
      <c r="DVE185" s="869"/>
      <c r="DVF185" s="869">
        <v>174</v>
      </c>
      <c r="DVG185" s="869"/>
      <c r="DVH185" s="869"/>
      <c r="DVI185" s="869"/>
      <c r="DVJ185" s="869">
        <v>174</v>
      </c>
      <c r="DVK185" s="869"/>
      <c r="DVL185" s="869"/>
      <c r="DVM185" s="869"/>
      <c r="DVN185" s="869">
        <v>174</v>
      </c>
      <c r="DVO185" s="869"/>
      <c r="DVP185" s="869"/>
      <c r="DVQ185" s="869"/>
      <c r="DVR185" s="869">
        <v>174</v>
      </c>
      <c r="DVS185" s="869"/>
      <c r="DVT185" s="869"/>
      <c r="DVU185" s="869"/>
      <c r="DVV185" s="869">
        <v>174</v>
      </c>
      <c r="DVW185" s="869"/>
      <c r="DVX185" s="869"/>
      <c r="DVY185" s="869"/>
      <c r="DVZ185" s="869">
        <v>174</v>
      </c>
      <c r="DWA185" s="869"/>
      <c r="DWB185" s="869"/>
      <c r="DWC185" s="869"/>
      <c r="DWD185" s="869">
        <v>174</v>
      </c>
      <c r="DWE185" s="869"/>
      <c r="DWF185" s="869"/>
      <c r="DWG185" s="869"/>
      <c r="DWH185" s="869">
        <v>174</v>
      </c>
      <c r="DWI185" s="869"/>
      <c r="DWJ185" s="869"/>
      <c r="DWK185" s="869"/>
      <c r="DWL185" s="869">
        <v>174</v>
      </c>
      <c r="DWM185" s="869"/>
      <c r="DWN185" s="869"/>
      <c r="DWO185" s="869"/>
      <c r="DWP185" s="869">
        <v>174</v>
      </c>
      <c r="DWQ185" s="869"/>
      <c r="DWR185" s="869"/>
      <c r="DWS185" s="869"/>
      <c r="DWT185" s="869">
        <v>174</v>
      </c>
      <c r="DWU185" s="869"/>
      <c r="DWV185" s="869"/>
      <c r="DWW185" s="869"/>
      <c r="DWX185" s="869">
        <v>174</v>
      </c>
      <c r="DWY185" s="869"/>
      <c r="DWZ185" s="869"/>
      <c r="DXA185" s="869"/>
      <c r="DXB185" s="869">
        <v>174</v>
      </c>
      <c r="DXC185" s="869"/>
      <c r="DXD185" s="869"/>
      <c r="DXE185" s="869"/>
      <c r="DXF185" s="869">
        <v>174</v>
      </c>
      <c r="DXG185" s="869"/>
      <c r="DXH185" s="869"/>
      <c r="DXI185" s="869"/>
      <c r="DXJ185" s="869">
        <v>174</v>
      </c>
      <c r="DXK185" s="869"/>
      <c r="DXL185" s="869"/>
      <c r="DXM185" s="869"/>
      <c r="DXN185" s="869">
        <v>174</v>
      </c>
      <c r="DXO185" s="869"/>
      <c r="DXP185" s="869"/>
      <c r="DXQ185" s="869"/>
      <c r="DXR185" s="869">
        <v>174</v>
      </c>
      <c r="DXS185" s="869"/>
      <c r="DXT185" s="869"/>
      <c r="DXU185" s="869"/>
      <c r="DXV185" s="869">
        <v>174</v>
      </c>
      <c r="DXW185" s="869"/>
      <c r="DXX185" s="869"/>
      <c r="DXY185" s="869"/>
      <c r="DXZ185" s="869">
        <v>174</v>
      </c>
      <c r="DYA185" s="869"/>
      <c r="DYB185" s="869"/>
      <c r="DYC185" s="869"/>
      <c r="DYD185" s="869">
        <v>174</v>
      </c>
      <c r="DYE185" s="869"/>
      <c r="DYF185" s="869"/>
      <c r="DYG185" s="869"/>
      <c r="DYH185" s="869">
        <v>174</v>
      </c>
      <c r="DYI185" s="869"/>
      <c r="DYJ185" s="869"/>
      <c r="DYK185" s="869"/>
      <c r="DYL185" s="869">
        <v>174</v>
      </c>
      <c r="DYM185" s="869"/>
      <c r="DYN185" s="869"/>
      <c r="DYO185" s="869"/>
      <c r="DYP185" s="869">
        <v>174</v>
      </c>
      <c r="DYQ185" s="869"/>
      <c r="DYR185" s="869"/>
      <c r="DYS185" s="869"/>
      <c r="DYT185" s="869">
        <v>174</v>
      </c>
      <c r="DYU185" s="869"/>
      <c r="DYV185" s="869"/>
      <c r="DYW185" s="869"/>
      <c r="DYX185" s="869">
        <v>174</v>
      </c>
      <c r="DYY185" s="869"/>
      <c r="DYZ185" s="869"/>
      <c r="DZA185" s="869"/>
      <c r="DZB185" s="869">
        <v>174</v>
      </c>
      <c r="DZC185" s="869"/>
      <c r="DZD185" s="869"/>
      <c r="DZE185" s="869"/>
      <c r="DZF185" s="869">
        <v>174</v>
      </c>
      <c r="DZG185" s="869"/>
      <c r="DZH185" s="869"/>
      <c r="DZI185" s="869"/>
      <c r="DZJ185" s="869">
        <v>174</v>
      </c>
      <c r="DZK185" s="869"/>
      <c r="DZL185" s="869"/>
      <c r="DZM185" s="869"/>
      <c r="DZN185" s="869">
        <v>174</v>
      </c>
      <c r="DZO185" s="869"/>
      <c r="DZP185" s="869"/>
      <c r="DZQ185" s="869"/>
      <c r="DZR185" s="869">
        <v>174</v>
      </c>
      <c r="DZS185" s="869"/>
      <c r="DZT185" s="869"/>
      <c r="DZU185" s="869"/>
      <c r="DZV185" s="869">
        <v>174</v>
      </c>
      <c r="DZW185" s="869"/>
      <c r="DZX185" s="869"/>
      <c r="DZY185" s="869"/>
      <c r="DZZ185" s="869">
        <v>174</v>
      </c>
      <c r="EAA185" s="869"/>
      <c r="EAB185" s="869"/>
      <c r="EAC185" s="869"/>
      <c r="EAD185" s="869">
        <v>174</v>
      </c>
      <c r="EAE185" s="869"/>
      <c r="EAF185" s="869"/>
      <c r="EAG185" s="869"/>
      <c r="EAH185" s="869">
        <v>174</v>
      </c>
      <c r="EAI185" s="869"/>
      <c r="EAJ185" s="869"/>
      <c r="EAK185" s="869"/>
      <c r="EAL185" s="869">
        <v>174</v>
      </c>
      <c r="EAM185" s="869"/>
      <c r="EAN185" s="869"/>
      <c r="EAO185" s="869"/>
      <c r="EAP185" s="869">
        <v>174</v>
      </c>
      <c r="EAQ185" s="869"/>
      <c r="EAR185" s="869"/>
      <c r="EAS185" s="869"/>
      <c r="EAT185" s="869">
        <v>174</v>
      </c>
      <c r="EAU185" s="869"/>
      <c r="EAV185" s="869"/>
      <c r="EAW185" s="869"/>
      <c r="EAX185" s="869">
        <v>174</v>
      </c>
      <c r="EAY185" s="869"/>
      <c r="EAZ185" s="869"/>
      <c r="EBA185" s="869"/>
      <c r="EBB185" s="869">
        <v>174</v>
      </c>
      <c r="EBC185" s="869"/>
      <c r="EBD185" s="869"/>
      <c r="EBE185" s="869"/>
      <c r="EBF185" s="869">
        <v>174</v>
      </c>
      <c r="EBG185" s="869"/>
      <c r="EBH185" s="869"/>
      <c r="EBI185" s="869"/>
      <c r="EBJ185" s="869">
        <v>174</v>
      </c>
      <c r="EBK185" s="869"/>
      <c r="EBL185" s="869"/>
      <c r="EBM185" s="869"/>
      <c r="EBN185" s="869">
        <v>174</v>
      </c>
      <c r="EBO185" s="869"/>
      <c r="EBP185" s="869"/>
      <c r="EBQ185" s="869"/>
      <c r="EBR185" s="869">
        <v>174</v>
      </c>
      <c r="EBS185" s="869"/>
      <c r="EBT185" s="869"/>
      <c r="EBU185" s="869"/>
      <c r="EBV185" s="869">
        <v>174</v>
      </c>
      <c r="EBW185" s="869"/>
      <c r="EBX185" s="869"/>
      <c r="EBY185" s="869"/>
      <c r="EBZ185" s="869">
        <v>174</v>
      </c>
      <c r="ECA185" s="869"/>
      <c r="ECB185" s="869"/>
      <c r="ECC185" s="869"/>
      <c r="ECD185" s="869">
        <v>174</v>
      </c>
      <c r="ECE185" s="869"/>
      <c r="ECF185" s="869"/>
      <c r="ECG185" s="869"/>
      <c r="ECH185" s="869">
        <v>174</v>
      </c>
      <c r="ECI185" s="869"/>
      <c r="ECJ185" s="869"/>
      <c r="ECK185" s="869"/>
      <c r="ECL185" s="869">
        <v>174</v>
      </c>
      <c r="ECM185" s="869"/>
      <c r="ECN185" s="869"/>
      <c r="ECO185" s="869"/>
      <c r="ECP185" s="869">
        <v>174</v>
      </c>
      <c r="ECQ185" s="869"/>
      <c r="ECR185" s="869"/>
      <c r="ECS185" s="869"/>
      <c r="ECT185" s="869">
        <v>174</v>
      </c>
      <c r="ECU185" s="869"/>
      <c r="ECV185" s="869"/>
      <c r="ECW185" s="869"/>
      <c r="ECX185" s="869">
        <v>174</v>
      </c>
      <c r="ECY185" s="869"/>
      <c r="ECZ185" s="869"/>
      <c r="EDA185" s="869"/>
      <c r="EDB185" s="869">
        <v>174</v>
      </c>
      <c r="EDC185" s="869"/>
      <c r="EDD185" s="869"/>
      <c r="EDE185" s="869"/>
      <c r="EDF185" s="869">
        <v>174</v>
      </c>
      <c r="EDG185" s="869"/>
      <c r="EDH185" s="869"/>
      <c r="EDI185" s="869"/>
      <c r="EDJ185" s="869">
        <v>174</v>
      </c>
      <c r="EDK185" s="869"/>
      <c r="EDL185" s="869"/>
      <c r="EDM185" s="869"/>
      <c r="EDN185" s="869">
        <v>174</v>
      </c>
      <c r="EDO185" s="869"/>
      <c r="EDP185" s="869"/>
      <c r="EDQ185" s="869"/>
      <c r="EDR185" s="869">
        <v>174</v>
      </c>
      <c r="EDS185" s="869"/>
      <c r="EDT185" s="869"/>
      <c r="EDU185" s="869"/>
      <c r="EDV185" s="869">
        <v>174</v>
      </c>
      <c r="EDW185" s="869"/>
      <c r="EDX185" s="869"/>
      <c r="EDY185" s="869"/>
      <c r="EDZ185" s="869">
        <v>174</v>
      </c>
      <c r="EEA185" s="869"/>
      <c r="EEB185" s="869"/>
      <c r="EEC185" s="869"/>
      <c r="EED185" s="869">
        <v>174</v>
      </c>
      <c r="EEE185" s="869"/>
      <c r="EEF185" s="869"/>
      <c r="EEG185" s="869"/>
      <c r="EEH185" s="869">
        <v>174</v>
      </c>
      <c r="EEI185" s="869"/>
      <c r="EEJ185" s="869"/>
      <c r="EEK185" s="869"/>
      <c r="EEL185" s="869">
        <v>174</v>
      </c>
      <c r="EEM185" s="869"/>
      <c r="EEN185" s="869"/>
      <c r="EEO185" s="869"/>
      <c r="EEP185" s="869">
        <v>174</v>
      </c>
      <c r="EEQ185" s="869"/>
      <c r="EER185" s="869"/>
      <c r="EES185" s="869"/>
      <c r="EET185" s="869">
        <v>174</v>
      </c>
      <c r="EEU185" s="869"/>
      <c r="EEV185" s="869"/>
      <c r="EEW185" s="869"/>
      <c r="EEX185" s="869">
        <v>174</v>
      </c>
      <c r="EEY185" s="869"/>
      <c r="EEZ185" s="869"/>
      <c r="EFA185" s="869"/>
      <c r="EFB185" s="869">
        <v>174</v>
      </c>
      <c r="EFC185" s="869"/>
      <c r="EFD185" s="869"/>
      <c r="EFE185" s="869"/>
      <c r="EFF185" s="869">
        <v>174</v>
      </c>
      <c r="EFG185" s="869"/>
      <c r="EFH185" s="869"/>
      <c r="EFI185" s="869"/>
      <c r="EFJ185" s="869">
        <v>174</v>
      </c>
      <c r="EFK185" s="869"/>
      <c r="EFL185" s="869"/>
      <c r="EFM185" s="869"/>
      <c r="EFN185" s="869">
        <v>174</v>
      </c>
      <c r="EFO185" s="869"/>
      <c r="EFP185" s="869"/>
      <c r="EFQ185" s="869"/>
      <c r="EFR185" s="869">
        <v>174</v>
      </c>
      <c r="EFS185" s="869"/>
      <c r="EFT185" s="869"/>
      <c r="EFU185" s="869"/>
      <c r="EFV185" s="869">
        <v>174</v>
      </c>
      <c r="EFW185" s="869"/>
      <c r="EFX185" s="869"/>
      <c r="EFY185" s="869"/>
      <c r="EFZ185" s="869">
        <v>174</v>
      </c>
      <c r="EGA185" s="869"/>
      <c r="EGB185" s="869"/>
      <c r="EGC185" s="869"/>
      <c r="EGD185" s="869">
        <v>174</v>
      </c>
      <c r="EGE185" s="869"/>
      <c r="EGF185" s="869"/>
      <c r="EGG185" s="869"/>
      <c r="EGH185" s="869">
        <v>174</v>
      </c>
      <c r="EGI185" s="869"/>
      <c r="EGJ185" s="869"/>
      <c r="EGK185" s="869"/>
      <c r="EGL185" s="869">
        <v>174</v>
      </c>
      <c r="EGM185" s="869"/>
      <c r="EGN185" s="869"/>
      <c r="EGO185" s="869"/>
      <c r="EGP185" s="869">
        <v>174</v>
      </c>
      <c r="EGQ185" s="869"/>
      <c r="EGR185" s="869"/>
      <c r="EGS185" s="869"/>
      <c r="EGT185" s="869">
        <v>174</v>
      </c>
      <c r="EGU185" s="869"/>
      <c r="EGV185" s="869"/>
      <c r="EGW185" s="869"/>
      <c r="EGX185" s="869">
        <v>174</v>
      </c>
      <c r="EGY185" s="869"/>
      <c r="EGZ185" s="869"/>
      <c r="EHA185" s="869"/>
      <c r="EHB185" s="869">
        <v>174</v>
      </c>
      <c r="EHC185" s="869"/>
      <c r="EHD185" s="869"/>
      <c r="EHE185" s="869"/>
      <c r="EHF185" s="869">
        <v>174</v>
      </c>
      <c r="EHG185" s="869"/>
      <c r="EHH185" s="869"/>
      <c r="EHI185" s="869"/>
      <c r="EHJ185" s="869">
        <v>174</v>
      </c>
      <c r="EHK185" s="869"/>
      <c r="EHL185" s="869"/>
      <c r="EHM185" s="869"/>
      <c r="EHN185" s="869">
        <v>174</v>
      </c>
      <c r="EHO185" s="869"/>
      <c r="EHP185" s="869"/>
      <c r="EHQ185" s="869"/>
      <c r="EHR185" s="869">
        <v>174</v>
      </c>
      <c r="EHS185" s="869"/>
      <c r="EHT185" s="869"/>
      <c r="EHU185" s="869"/>
      <c r="EHV185" s="869">
        <v>174</v>
      </c>
      <c r="EHW185" s="869"/>
      <c r="EHX185" s="869"/>
      <c r="EHY185" s="869"/>
      <c r="EHZ185" s="869">
        <v>174</v>
      </c>
      <c r="EIA185" s="869"/>
      <c r="EIB185" s="869"/>
      <c r="EIC185" s="869"/>
      <c r="EID185" s="869">
        <v>174</v>
      </c>
      <c r="EIE185" s="869"/>
      <c r="EIF185" s="869"/>
      <c r="EIG185" s="869"/>
      <c r="EIH185" s="869">
        <v>174</v>
      </c>
      <c r="EII185" s="869"/>
      <c r="EIJ185" s="869"/>
      <c r="EIK185" s="869"/>
      <c r="EIL185" s="869">
        <v>174</v>
      </c>
      <c r="EIM185" s="869"/>
      <c r="EIN185" s="869"/>
      <c r="EIO185" s="869"/>
      <c r="EIP185" s="869">
        <v>174</v>
      </c>
      <c r="EIQ185" s="869"/>
      <c r="EIR185" s="869"/>
      <c r="EIS185" s="869"/>
      <c r="EIT185" s="869">
        <v>174</v>
      </c>
      <c r="EIU185" s="869"/>
      <c r="EIV185" s="869"/>
      <c r="EIW185" s="869"/>
      <c r="EIX185" s="869">
        <v>174</v>
      </c>
      <c r="EIY185" s="869"/>
      <c r="EIZ185" s="869"/>
      <c r="EJA185" s="869"/>
      <c r="EJB185" s="869">
        <v>174</v>
      </c>
      <c r="EJC185" s="869"/>
      <c r="EJD185" s="869"/>
      <c r="EJE185" s="869"/>
      <c r="EJF185" s="869">
        <v>174</v>
      </c>
      <c r="EJG185" s="869"/>
      <c r="EJH185" s="869"/>
      <c r="EJI185" s="869"/>
      <c r="EJJ185" s="869">
        <v>174</v>
      </c>
      <c r="EJK185" s="869"/>
      <c r="EJL185" s="869"/>
      <c r="EJM185" s="869"/>
      <c r="EJN185" s="869">
        <v>174</v>
      </c>
      <c r="EJO185" s="869"/>
      <c r="EJP185" s="869"/>
      <c r="EJQ185" s="869"/>
      <c r="EJR185" s="869">
        <v>174</v>
      </c>
      <c r="EJS185" s="869"/>
      <c r="EJT185" s="869"/>
      <c r="EJU185" s="869"/>
      <c r="EJV185" s="869">
        <v>174</v>
      </c>
      <c r="EJW185" s="869"/>
      <c r="EJX185" s="869"/>
      <c r="EJY185" s="869"/>
      <c r="EJZ185" s="869">
        <v>174</v>
      </c>
      <c r="EKA185" s="869"/>
      <c r="EKB185" s="869"/>
      <c r="EKC185" s="869"/>
      <c r="EKD185" s="869">
        <v>174</v>
      </c>
      <c r="EKE185" s="869"/>
      <c r="EKF185" s="869"/>
      <c r="EKG185" s="869"/>
      <c r="EKH185" s="869">
        <v>174</v>
      </c>
      <c r="EKI185" s="869"/>
      <c r="EKJ185" s="869"/>
      <c r="EKK185" s="869"/>
      <c r="EKL185" s="869">
        <v>174</v>
      </c>
      <c r="EKM185" s="869"/>
      <c r="EKN185" s="869"/>
      <c r="EKO185" s="869"/>
      <c r="EKP185" s="869">
        <v>174</v>
      </c>
      <c r="EKQ185" s="869"/>
      <c r="EKR185" s="869"/>
      <c r="EKS185" s="869"/>
      <c r="EKT185" s="869">
        <v>174</v>
      </c>
      <c r="EKU185" s="869"/>
      <c r="EKV185" s="869"/>
      <c r="EKW185" s="869"/>
      <c r="EKX185" s="869">
        <v>174</v>
      </c>
      <c r="EKY185" s="869"/>
      <c r="EKZ185" s="869"/>
      <c r="ELA185" s="869"/>
      <c r="ELB185" s="869">
        <v>174</v>
      </c>
      <c r="ELC185" s="869"/>
      <c r="ELD185" s="869"/>
      <c r="ELE185" s="869"/>
      <c r="ELF185" s="869">
        <v>174</v>
      </c>
      <c r="ELG185" s="869"/>
      <c r="ELH185" s="869"/>
      <c r="ELI185" s="869"/>
      <c r="ELJ185" s="869">
        <v>174</v>
      </c>
      <c r="ELK185" s="869"/>
      <c r="ELL185" s="869"/>
      <c r="ELM185" s="869"/>
      <c r="ELN185" s="869">
        <v>174</v>
      </c>
      <c r="ELO185" s="869"/>
      <c r="ELP185" s="869"/>
      <c r="ELQ185" s="869"/>
      <c r="ELR185" s="869">
        <v>174</v>
      </c>
      <c r="ELS185" s="869"/>
      <c r="ELT185" s="869"/>
      <c r="ELU185" s="869"/>
      <c r="ELV185" s="869">
        <v>174</v>
      </c>
      <c r="ELW185" s="869"/>
      <c r="ELX185" s="869"/>
      <c r="ELY185" s="869"/>
      <c r="ELZ185" s="869">
        <v>174</v>
      </c>
      <c r="EMA185" s="869"/>
      <c r="EMB185" s="869"/>
      <c r="EMC185" s="869"/>
      <c r="EMD185" s="869">
        <v>174</v>
      </c>
      <c r="EME185" s="869"/>
      <c r="EMF185" s="869"/>
      <c r="EMG185" s="869"/>
      <c r="EMH185" s="869">
        <v>174</v>
      </c>
      <c r="EMI185" s="869"/>
      <c r="EMJ185" s="869"/>
      <c r="EMK185" s="869"/>
      <c r="EML185" s="869">
        <v>174</v>
      </c>
      <c r="EMM185" s="869"/>
      <c r="EMN185" s="869"/>
      <c r="EMO185" s="869"/>
      <c r="EMP185" s="869">
        <v>174</v>
      </c>
      <c r="EMQ185" s="869"/>
      <c r="EMR185" s="869"/>
      <c r="EMS185" s="869"/>
      <c r="EMT185" s="869">
        <v>174</v>
      </c>
      <c r="EMU185" s="869"/>
      <c r="EMV185" s="869"/>
      <c r="EMW185" s="869"/>
      <c r="EMX185" s="869">
        <v>174</v>
      </c>
      <c r="EMY185" s="869"/>
      <c r="EMZ185" s="869"/>
      <c r="ENA185" s="869"/>
      <c r="ENB185" s="869">
        <v>174</v>
      </c>
      <c r="ENC185" s="869"/>
      <c r="END185" s="869"/>
      <c r="ENE185" s="869"/>
      <c r="ENF185" s="869">
        <v>174</v>
      </c>
      <c r="ENG185" s="869"/>
      <c r="ENH185" s="869"/>
      <c r="ENI185" s="869"/>
      <c r="ENJ185" s="869">
        <v>174</v>
      </c>
      <c r="ENK185" s="869"/>
      <c r="ENL185" s="869"/>
      <c r="ENM185" s="869"/>
      <c r="ENN185" s="869">
        <v>174</v>
      </c>
      <c r="ENO185" s="869"/>
      <c r="ENP185" s="869"/>
      <c r="ENQ185" s="869"/>
      <c r="ENR185" s="869">
        <v>174</v>
      </c>
      <c r="ENS185" s="869"/>
      <c r="ENT185" s="869"/>
      <c r="ENU185" s="869"/>
      <c r="ENV185" s="869">
        <v>174</v>
      </c>
      <c r="ENW185" s="869"/>
      <c r="ENX185" s="869"/>
      <c r="ENY185" s="869"/>
      <c r="ENZ185" s="869">
        <v>174</v>
      </c>
      <c r="EOA185" s="869"/>
      <c r="EOB185" s="869"/>
      <c r="EOC185" s="869"/>
      <c r="EOD185" s="869">
        <v>174</v>
      </c>
      <c r="EOE185" s="869"/>
      <c r="EOF185" s="869"/>
      <c r="EOG185" s="869"/>
      <c r="EOH185" s="869">
        <v>174</v>
      </c>
      <c r="EOI185" s="869"/>
      <c r="EOJ185" s="869"/>
      <c r="EOK185" s="869"/>
      <c r="EOL185" s="869">
        <v>174</v>
      </c>
      <c r="EOM185" s="869"/>
      <c r="EON185" s="869"/>
      <c r="EOO185" s="869"/>
      <c r="EOP185" s="869">
        <v>174</v>
      </c>
      <c r="EOQ185" s="869"/>
      <c r="EOR185" s="869"/>
      <c r="EOS185" s="869"/>
      <c r="EOT185" s="869">
        <v>174</v>
      </c>
      <c r="EOU185" s="869"/>
      <c r="EOV185" s="869"/>
      <c r="EOW185" s="869"/>
      <c r="EOX185" s="869">
        <v>174</v>
      </c>
      <c r="EOY185" s="869"/>
      <c r="EOZ185" s="869"/>
      <c r="EPA185" s="869"/>
      <c r="EPB185" s="869">
        <v>174</v>
      </c>
      <c r="EPC185" s="869"/>
      <c r="EPD185" s="869"/>
      <c r="EPE185" s="869"/>
      <c r="EPF185" s="869">
        <v>174</v>
      </c>
      <c r="EPG185" s="869"/>
      <c r="EPH185" s="869"/>
      <c r="EPI185" s="869"/>
      <c r="EPJ185" s="869">
        <v>174</v>
      </c>
      <c r="EPK185" s="869"/>
      <c r="EPL185" s="869"/>
      <c r="EPM185" s="869"/>
      <c r="EPN185" s="869">
        <v>174</v>
      </c>
      <c r="EPO185" s="869"/>
      <c r="EPP185" s="869"/>
      <c r="EPQ185" s="869"/>
      <c r="EPR185" s="869">
        <v>174</v>
      </c>
      <c r="EPS185" s="869"/>
      <c r="EPT185" s="869"/>
      <c r="EPU185" s="869"/>
      <c r="EPV185" s="869">
        <v>174</v>
      </c>
      <c r="EPW185" s="869"/>
      <c r="EPX185" s="869"/>
      <c r="EPY185" s="869"/>
      <c r="EPZ185" s="869">
        <v>174</v>
      </c>
      <c r="EQA185" s="869"/>
      <c r="EQB185" s="869"/>
      <c r="EQC185" s="869"/>
      <c r="EQD185" s="869">
        <v>174</v>
      </c>
      <c r="EQE185" s="869"/>
      <c r="EQF185" s="869"/>
      <c r="EQG185" s="869"/>
      <c r="EQH185" s="869">
        <v>174</v>
      </c>
      <c r="EQI185" s="869"/>
      <c r="EQJ185" s="869"/>
      <c r="EQK185" s="869"/>
      <c r="EQL185" s="869">
        <v>174</v>
      </c>
      <c r="EQM185" s="869"/>
      <c r="EQN185" s="869"/>
      <c r="EQO185" s="869"/>
      <c r="EQP185" s="869">
        <v>174</v>
      </c>
      <c r="EQQ185" s="869"/>
      <c r="EQR185" s="869"/>
      <c r="EQS185" s="869"/>
      <c r="EQT185" s="869">
        <v>174</v>
      </c>
      <c r="EQU185" s="869"/>
      <c r="EQV185" s="869"/>
      <c r="EQW185" s="869"/>
      <c r="EQX185" s="869">
        <v>174</v>
      </c>
      <c r="EQY185" s="869"/>
      <c r="EQZ185" s="869"/>
      <c r="ERA185" s="869"/>
      <c r="ERB185" s="869">
        <v>174</v>
      </c>
      <c r="ERC185" s="869"/>
      <c r="ERD185" s="869"/>
      <c r="ERE185" s="869"/>
      <c r="ERF185" s="869">
        <v>174</v>
      </c>
      <c r="ERG185" s="869"/>
      <c r="ERH185" s="869"/>
      <c r="ERI185" s="869"/>
      <c r="ERJ185" s="869">
        <v>174</v>
      </c>
      <c r="ERK185" s="869"/>
      <c r="ERL185" s="869"/>
      <c r="ERM185" s="869"/>
      <c r="ERN185" s="869">
        <v>174</v>
      </c>
      <c r="ERO185" s="869"/>
      <c r="ERP185" s="869"/>
      <c r="ERQ185" s="869"/>
      <c r="ERR185" s="869">
        <v>174</v>
      </c>
      <c r="ERS185" s="869"/>
      <c r="ERT185" s="869"/>
      <c r="ERU185" s="869"/>
      <c r="ERV185" s="869">
        <v>174</v>
      </c>
      <c r="ERW185" s="869"/>
      <c r="ERX185" s="869"/>
      <c r="ERY185" s="869"/>
      <c r="ERZ185" s="869">
        <v>174</v>
      </c>
      <c r="ESA185" s="869"/>
      <c r="ESB185" s="869"/>
      <c r="ESC185" s="869"/>
      <c r="ESD185" s="869">
        <v>174</v>
      </c>
      <c r="ESE185" s="869"/>
      <c r="ESF185" s="869"/>
      <c r="ESG185" s="869"/>
      <c r="ESH185" s="869">
        <v>174</v>
      </c>
      <c r="ESI185" s="869"/>
      <c r="ESJ185" s="869"/>
      <c r="ESK185" s="869"/>
      <c r="ESL185" s="869">
        <v>174</v>
      </c>
      <c r="ESM185" s="869"/>
      <c r="ESN185" s="869"/>
      <c r="ESO185" s="869"/>
      <c r="ESP185" s="869">
        <v>174</v>
      </c>
      <c r="ESQ185" s="869"/>
      <c r="ESR185" s="869"/>
      <c r="ESS185" s="869"/>
      <c r="EST185" s="869">
        <v>174</v>
      </c>
      <c r="ESU185" s="869"/>
      <c r="ESV185" s="869"/>
      <c r="ESW185" s="869"/>
      <c r="ESX185" s="869">
        <v>174</v>
      </c>
      <c r="ESY185" s="869"/>
      <c r="ESZ185" s="869"/>
      <c r="ETA185" s="869"/>
      <c r="ETB185" s="869">
        <v>174</v>
      </c>
      <c r="ETC185" s="869"/>
      <c r="ETD185" s="869"/>
      <c r="ETE185" s="869"/>
      <c r="ETF185" s="869">
        <v>174</v>
      </c>
      <c r="ETG185" s="869"/>
      <c r="ETH185" s="869"/>
      <c r="ETI185" s="869"/>
      <c r="ETJ185" s="869">
        <v>174</v>
      </c>
      <c r="ETK185" s="869"/>
      <c r="ETL185" s="869"/>
      <c r="ETM185" s="869"/>
      <c r="ETN185" s="869">
        <v>174</v>
      </c>
      <c r="ETO185" s="869"/>
      <c r="ETP185" s="869"/>
      <c r="ETQ185" s="869"/>
      <c r="ETR185" s="869">
        <v>174</v>
      </c>
      <c r="ETS185" s="869"/>
      <c r="ETT185" s="869"/>
      <c r="ETU185" s="869"/>
      <c r="ETV185" s="869">
        <v>174</v>
      </c>
      <c r="ETW185" s="869"/>
      <c r="ETX185" s="869"/>
      <c r="ETY185" s="869"/>
      <c r="ETZ185" s="869">
        <v>174</v>
      </c>
      <c r="EUA185" s="869"/>
      <c r="EUB185" s="869"/>
      <c r="EUC185" s="869"/>
      <c r="EUD185" s="869">
        <v>174</v>
      </c>
      <c r="EUE185" s="869"/>
      <c r="EUF185" s="869"/>
      <c r="EUG185" s="869"/>
      <c r="EUH185" s="869">
        <v>174</v>
      </c>
      <c r="EUI185" s="869"/>
      <c r="EUJ185" s="869"/>
      <c r="EUK185" s="869"/>
      <c r="EUL185" s="869">
        <v>174</v>
      </c>
      <c r="EUM185" s="869"/>
      <c r="EUN185" s="869"/>
      <c r="EUO185" s="869"/>
      <c r="EUP185" s="869">
        <v>174</v>
      </c>
      <c r="EUQ185" s="869"/>
      <c r="EUR185" s="869"/>
      <c r="EUS185" s="869"/>
      <c r="EUT185" s="869">
        <v>174</v>
      </c>
      <c r="EUU185" s="869"/>
      <c r="EUV185" s="869"/>
      <c r="EUW185" s="869"/>
      <c r="EUX185" s="869">
        <v>174</v>
      </c>
      <c r="EUY185" s="869"/>
      <c r="EUZ185" s="869"/>
      <c r="EVA185" s="869"/>
      <c r="EVB185" s="869">
        <v>174</v>
      </c>
      <c r="EVC185" s="869"/>
      <c r="EVD185" s="869"/>
      <c r="EVE185" s="869"/>
      <c r="EVF185" s="869">
        <v>174</v>
      </c>
      <c r="EVG185" s="869"/>
      <c r="EVH185" s="869"/>
      <c r="EVI185" s="869"/>
      <c r="EVJ185" s="869">
        <v>174</v>
      </c>
      <c r="EVK185" s="869"/>
      <c r="EVL185" s="869"/>
      <c r="EVM185" s="869"/>
      <c r="EVN185" s="869">
        <v>174</v>
      </c>
      <c r="EVO185" s="869"/>
      <c r="EVP185" s="869"/>
      <c r="EVQ185" s="869"/>
      <c r="EVR185" s="869">
        <v>174</v>
      </c>
      <c r="EVS185" s="869"/>
      <c r="EVT185" s="869"/>
      <c r="EVU185" s="869"/>
      <c r="EVV185" s="869">
        <v>174</v>
      </c>
      <c r="EVW185" s="869"/>
      <c r="EVX185" s="869"/>
      <c r="EVY185" s="869"/>
      <c r="EVZ185" s="869">
        <v>174</v>
      </c>
      <c r="EWA185" s="869"/>
      <c r="EWB185" s="869"/>
      <c r="EWC185" s="869"/>
      <c r="EWD185" s="869">
        <v>174</v>
      </c>
      <c r="EWE185" s="869"/>
      <c r="EWF185" s="869"/>
      <c r="EWG185" s="869"/>
      <c r="EWH185" s="869">
        <v>174</v>
      </c>
      <c r="EWI185" s="869"/>
      <c r="EWJ185" s="869"/>
      <c r="EWK185" s="869"/>
      <c r="EWL185" s="869">
        <v>174</v>
      </c>
      <c r="EWM185" s="869"/>
      <c r="EWN185" s="869"/>
      <c r="EWO185" s="869"/>
      <c r="EWP185" s="869">
        <v>174</v>
      </c>
      <c r="EWQ185" s="869"/>
      <c r="EWR185" s="869"/>
      <c r="EWS185" s="869"/>
      <c r="EWT185" s="869">
        <v>174</v>
      </c>
      <c r="EWU185" s="869"/>
      <c r="EWV185" s="869"/>
      <c r="EWW185" s="869"/>
      <c r="EWX185" s="869">
        <v>174</v>
      </c>
      <c r="EWY185" s="869"/>
      <c r="EWZ185" s="869"/>
      <c r="EXA185" s="869"/>
      <c r="EXB185" s="869">
        <v>174</v>
      </c>
      <c r="EXC185" s="869"/>
      <c r="EXD185" s="869"/>
      <c r="EXE185" s="869"/>
      <c r="EXF185" s="869">
        <v>174</v>
      </c>
      <c r="EXG185" s="869"/>
      <c r="EXH185" s="869"/>
      <c r="EXI185" s="869"/>
      <c r="EXJ185" s="869">
        <v>174</v>
      </c>
      <c r="EXK185" s="869"/>
      <c r="EXL185" s="869"/>
      <c r="EXM185" s="869"/>
      <c r="EXN185" s="869">
        <v>174</v>
      </c>
      <c r="EXO185" s="869"/>
      <c r="EXP185" s="869"/>
      <c r="EXQ185" s="869"/>
      <c r="EXR185" s="869">
        <v>174</v>
      </c>
      <c r="EXS185" s="869"/>
      <c r="EXT185" s="869"/>
      <c r="EXU185" s="869"/>
      <c r="EXV185" s="869">
        <v>174</v>
      </c>
      <c r="EXW185" s="869"/>
      <c r="EXX185" s="869"/>
      <c r="EXY185" s="869"/>
      <c r="EXZ185" s="869">
        <v>174</v>
      </c>
      <c r="EYA185" s="869"/>
      <c r="EYB185" s="869"/>
      <c r="EYC185" s="869"/>
      <c r="EYD185" s="869">
        <v>174</v>
      </c>
      <c r="EYE185" s="869"/>
      <c r="EYF185" s="869"/>
      <c r="EYG185" s="869"/>
      <c r="EYH185" s="869">
        <v>174</v>
      </c>
      <c r="EYI185" s="869"/>
      <c r="EYJ185" s="869"/>
      <c r="EYK185" s="869"/>
      <c r="EYL185" s="869">
        <v>174</v>
      </c>
      <c r="EYM185" s="869"/>
      <c r="EYN185" s="869"/>
      <c r="EYO185" s="869"/>
      <c r="EYP185" s="869">
        <v>174</v>
      </c>
      <c r="EYQ185" s="869"/>
      <c r="EYR185" s="869"/>
      <c r="EYS185" s="869"/>
      <c r="EYT185" s="869">
        <v>174</v>
      </c>
      <c r="EYU185" s="869"/>
      <c r="EYV185" s="869"/>
      <c r="EYW185" s="869"/>
      <c r="EYX185" s="869">
        <v>174</v>
      </c>
      <c r="EYY185" s="869"/>
      <c r="EYZ185" s="869"/>
      <c r="EZA185" s="869"/>
      <c r="EZB185" s="869">
        <v>174</v>
      </c>
      <c r="EZC185" s="869"/>
      <c r="EZD185" s="869"/>
      <c r="EZE185" s="869"/>
      <c r="EZF185" s="869">
        <v>174</v>
      </c>
      <c r="EZG185" s="869"/>
      <c r="EZH185" s="869"/>
      <c r="EZI185" s="869"/>
      <c r="EZJ185" s="869">
        <v>174</v>
      </c>
      <c r="EZK185" s="869"/>
      <c r="EZL185" s="869"/>
      <c r="EZM185" s="869"/>
      <c r="EZN185" s="869">
        <v>174</v>
      </c>
      <c r="EZO185" s="869"/>
      <c r="EZP185" s="869"/>
      <c r="EZQ185" s="869"/>
      <c r="EZR185" s="869">
        <v>174</v>
      </c>
      <c r="EZS185" s="869"/>
      <c r="EZT185" s="869"/>
      <c r="EZU185" s="869"/>
      <c r="EZV185" s="869">
        <v>174</v>
      </c>
      <c r="EZW185" s="869"/>
      <c r="EZX185" s="869"/>
      <c r="EZY185" s="869"/>
      <c r="EZZ185" s="869">
        <v>174</v>
      </c>
      <c r="FAA185" s="869"/>
      <c r="FAB185" s="869"/>
      <c r="FAC185" s="869"/>
      <c r="FAD185" s="869">
        <v>174</v>
      </c>
      <c r="FAE185" s="869"/>
      <c r="FAF185" s="869"/>
      <c r="FAG185" s="869"/>
      <c r="FAH185" s="869">
        <v>174</v>
      </c>
      <c r="FAI185" s="869"/>
      <c r="FAJ185" s="869"/>
      <c r="FAK185" s="869"/>
      <c r="FAL185" s="869">
        <v>174</v>
      </c>
      <c r="FAM185" s="869"/>
      <c r="FAN185" s="869"/>
      <c r="FAO185" s="869"/>
      <c r="FAP185" s="869">
        <v>174</v>
      </c>
      <c r="FAQ185" s="869"/>
      <c r="FAR185" s="869"/>
      <c r="FAS185" s="869"/>
      <c r="FAT185" s="869">
        <v>174</v>
      </c>
      <c r="FAU185" s="869"/>
      <c r="FAV185" s="869"/>
      <c r="FAW185" s="869"/>
      <c r="FAX185" s="869">
        <v>174</v>
      </c>
      <c r="FAY185" s="869"/>
      <c r="FAZ185" s="869"/>
      <c r="FBA185" s="869"/>
      <c r="FBB185" s="869">
        <v>174</v>
      </c>
      <c r="FBC185" s="869"/>
      <c r="FBD185" s="869"/>
      <c r="FBE185" s="869"/>
      <c r="FBF185" s="869">
        <v>174</v>
      </c>
      <c r="FBG185" s="869"/>
      <c r="FBH185" s="869"/>
      <c r="FBI185" s="869"/>
      <c r="FBJ185" s="869">
        <v>174</v>
      </c>
      <c r="FBK185" s="869"/>
      <c r="FBL185" s="869"/>
      <c r="FBM185" s="869"/>
      <c r="FBN185" s="869">
        <v>174</v>
      </c>
      <c r="FBO185" s="869"/>
      <c r="FBP185" s="869"/>
      <c r="FBQ185" s="869"/>
      <c r="FBR185" s="869">
        <v>174</v>
      </c>
      <c r="FBS185" s="869"/>
      <c r="FBT185" s="869"/>
      <c r="FBU185" s="869"/>
      <c r="FBV185" s="869">
        <v>174</v>
      </c>
      <c r="FBW185" s="869"/>
      <c r="FBX185" s="869"/>
      <c r="FBY185" s="869"/>
      <c r="FBZ185" s="869">
        <v>174</v>
      </c>
      <c r="FCA185" s="869"/>
      <c r="FCB185" s="869"/>
      <c r="FCC185" s="869"/>
      <c r="FCD185" s="869">
        <v>174</v>
      </c>
      <c r="FCE185" s="869"/>
      <c r="FCF185" s="869"/>
      <c r="FCG185" s="869"/>
      <c r="FCH185" s="869">
        <v>174</v>
      </c>
      <c r="FCI185" s="869"/>
      <c r="FCJ185" s="869"/>
      <c r="FCK185" s="869"/>
      <c r="FCL185" s="869">
        <v>174</v>
      </c>
      <c r="FCM185" s="869"/>
      <c r="FCN185" s="869"/>
      <c r="FCO185" s="869"/>
      <c r="FCP185" s="869">
        <v>174</v>
      </c>
      <c r="FCQ185" s="869"/>
      <c r="FCR185" s="869"/>
      <c r="FCS185" s="869"/>
      <c r="FCT185" s="869">
        <v>174</v>
      </c>
      <c r="FCU185" s="869"/>
      <c r="FCV185" s="869"/>
      <c r="FCW185" s="869"/>
      <c r="FCX185" s="869">
        <v>174</v>
      </c>
      <c r="FCY185" s="869"/>
      <c r="FCZ185" s="869"/>
      <c r="FDA185" s="869"/>
      <c r="FDB185" s="869">
        <v>174</v>
      </c>
      <c r="FDC185" s="869"/>
      <c r="FDD185" s="869"/>
      <c r="FDE185" s="869"/>
      <c r="FDF185" s="869">
        <v>174</v>
      </c>
      <c r="FDG185" s="869"/>
      <c r="FDH185" s="869"/>
      <c r="FDI185" s="869"/>
      <c r="FDJ185" s="869">
        <v>174</v>
      </c>
      <c r="FDK185" s="869"/>
      <c r="FDL185" s="869"/>
      <c r="FDM185" s="869"/>
      <c r="FDN185" s="869">
        <v>174</v>
      </c>
      <c r="FDO185" s="869"/>
      <c r="FDP185" s="869"/>
      <c r="FDQ185" s="869"/>
      <c r="FDR185" s="869">
        <v>174</v>
      </c>
      <c r="FDS185" s="869"/>
      <c r="FDT185" s="869"/>
      <c r="FDU185" s="869"/>
      <c r="FDV185" s="869">
        <v>174</v>
      </c>
      <c r="FDW185" s="869"/>
      <c r="FDX185" s="869"/>
      <c r="FDY185" s="869"/>
      <c r="FDZ185" s="869">
        <v>174</v>
      </c>
      <c r="FEA185" s="869"/>
      <c r="FEB185" s="869"/>
      <c r="FEC185" s="869"/>
      <c r="FED185" s="869">
        <v>174</v>
      </c>
      <c r="FEE185" s="869"/>
      <c r="FEF185" s="869"/>
      <c r="FEG185" s="869"/>
      <c r="FEH185" s="869">
        <v>174</v>
      </c>
      <c r="FEI185" s="869"/>
      <c r="FEJ185" s="869"/>
      <c r="FEK185" s="869"/>
      <c r="FEL185" s="869">
        <v>174</v>
      </c>
      <c r="FEM185" s="869"/>
      <c r="FEN185" s="869"/>
      <c r="FEO185" s="869"/>
      <c r="FEP185" s="869">
        <v>174</v>
      </c>
      <c r="FEQ185" s="869"/>
      <c r="FER185" s="869"/>
      <c r="FES185" s="869"/>
      <c r="FET185" s="869">
        <v>174</v>
      </c>
      <c r="FEU185" s="869"/>
      <c r="FEV185" s="869"/>
      <c r="FEW185" s="869"/>
      <c r="FEX185" s="869">
        <v>174</v>
      </c>
      <c r="FEY185" s="869"/>
      <c r="FEZ185" s="869"/>
      <c r="FFA185" s="869"/>
      <c r="FFB185" s="869">
        <v>174</v>
      </c>
      <c r="FFC185" s="869"/>
      <c r="FFD185" s="869"/>
      <c r="FFE185" s="869"/>
      <c r="FFF185" s="869">
        <v>174</v>
      </c>
      <c r="FFG185" s="869"/>
      <c r="FFH185" s="869"/>
      <c r="FFI185" s="869"/>
      <c r="FFJ185" s="869">
        <v>174</v>
      </c>
      <c r="FFK185" s="869"/>
      <c r="FFL185" s="869"/>
      <c r="FFM185" s="869"/>
      <c r="FFN185" s="869">
        <v>174</v>
      </c>
      <c r="FFO185" s="869"/>
      <c r="FFP185" s="869"/>
      <c r="FFQ185" s="869"/>
      <c r="FFR185" s="869">
        <v>174</v>
      </c>
      <c r="FFS185" s="869"/>
      <c r="FFT185" s="869"/>
      <c r="FFU185" s="869"/>
      <c r="FFV185" s="869">
        <v>174</v>
      </c>
      <c r="FFW185" s="869"/>
      <c r="FFX185" s="869"/>
      <c r="FFY185" s="869"/>
      <c r="FFZ185" s="869">
        <v>174</v>
      </c>
      <c r="FGA185" s="869"/>
      <c r="FGB185" s="869"/>
      <c r="FGC185" s="869"/>
      <c r="FGD185" s="869">
        <v>174</v>
      </c>
      <c r="FGE185" s="869"/>
      <c r="FGF185" s="869"/>
      <c r="FGG185" s="869"/>
      <c r="FGH185" s="869">
        <v>174</v>
      </c>
      <c r="FGI185" s="869"/>
      <c r="FGJ185" s="869"/>
      <c r="FGK185" s="869"/>
      <c r="FGL185" s="869">
        <v>174</v>
      </c>
      <c r="FGM185" s="869"/>
      <c r="FGN185" s="869"/>
      <c r="FGO185" s="869"/>
      <c r="FGP185" s="869">
        <v>174</v>
      </c>
      <c r="FGQ185" s="869"/>
      <c r="FGR185" s="869"/>
      <c r="FGS185" s="869"/>
      <c r="FGT185" s="869">
        <v>174</v>
      </c>
      <c r="FGU185" s="869"/>
      <c r="FGV185" s="869"/>
      <c r="FGW185" s="869"/>
      <c r="FGX185" s="869">
        <v>174</v>
      </c>
      <c r="FGY185" s="869"/>
      <c r="FGZ185" s="869"/>
      <c r="FHA185" s="869"/>
      <c r="FHB185" s="869">
        <v>174</v>
      </c>
      <c r="FHC185" s="869"/>
      <c r="FHD185" s="869"/>
      <c r="FHE185" s="869"/>
      <c r="FHF185" s="869">
        <v>174</v>
      </c>
      <c r="FHG185" s="869"/>
      <c r="FHH185" s="869"/>
      <c r="FHI185" s="869"/>
      <c r="FHJ185" s="869">
        <v>174</v>
      </c>
      <c r="FHK185" s="869"/>
      <c r="FHL185" s="869"/>
      <c r="FHM185" s="869"/>
      <c r="FHN185" s="869">
        <v>174</v>
      </c>
      <c r="FHO185" s="869"/>
      <c r="FHP185" s="869"/>
      <c r="FHQ185" s="869"/>
      <c r="FHR185" s="869">
        <v>174</v>
      </c>
      <c r="FHS185" s="869"/>
      <c r="FHT185" s="869"/>
      <c r="FHU185" s="869"/>
      <c r="FHV185" s="869">
        <v>174</v>
      </c>
      <c r="FHW185" s="869"/>
      <c r="FHX185" s="869"/>
      <c r="FHY185" s="869"/>
      <c r="FHZ185" s="869">
        <v>174</v>
      </c>
      <c r="FIA185" s="869"/>
      <c r="FIB185" s="869"/>
      <c r="FIC185" s="869"/>
      <c r="FID185" s="869">
        <v>174</v>
      </c>
      <c r="FIE185" s="869"/>
      <c r="FIF185" s="869"/>
      <c r="FIG185" s="869"/>
      <c r="FIH185" s="869">
        <v>174</v>
      </c>
      <c r="FII185" s="869"/>
      <c r="FIJ185" s="869"/>
      <c r="FIK185" s="869"/>
      <c r="FIL185" s="869">
        <v>174</v>
      </c>
      <c r="FIM185" s="869"/>
      <c r="FIN185" s="869"/>
      <c r="FIO185" s="869"/>
      <c r="FIP185" s="869">
        <v>174</v>
      </c>
      <c r="FIQ185" s="869"/>
      <c r="FIR185" s="869"/>
      <c r="FIS185" s="869"/>
      <c r="FIT185" s="869">
        <v>174</v>
      </c>
      <c r="FIU185" s="869"/>
      <c r="FIV185" s="869"/>
      <c r="FIW185" s="869"/>
      <c r="FIX185" s="869">
        <v>174</v>
      </c>
      <c r="FIY185" s="869"/>
      <c r="FIZ185" s="869"/>
      <c r="FJA185" s="869"/>
      <c r="FJB185" s="869">
        <v>174</v>
      </c>
      <c r="FJC185" s="869"/>
      <c r="FJD185" s="869"/>
      <c r="FJE185" s="869"/>
      <c r="FJF185" s="869">
        <v>174</v>
      </c>
      <c r="FJG185" s="869"/>
      <c r="FJH185" s="869"/>
      <c r="FJI185" s="869"/>
      <c r="FJJ185" s="869">
        <v>174</v>
      </c>
      <c r="FJK185" s="869"/>
      <c r="FJL185" s="869"/>
      <c r="FJM185" s="869"/>
      <c r="FJN185" s="869">
        <v>174</v>
      </c>
      <c r="FJO185" s="869"/>
      <c r="FJP185" s="869"/>
      <c r="FJQ185" s="869"/>
      <c r="FJR185" s="869">
        <v>174</v>
      </c>
      <c r="FJS185" s="869"/>
      <c r="FJT185" s="869"/>
      <c r="FJU185" s="869"/>
      <c r="FJV185" s="869">
        <v>174</v>
      </c>
      <c r="FJW185" s="869"/>
      <c r="FJX185" s="869"/>
      <c r="FJY185" s="869"/>
      <c r="FJZ185" s="869">
        <v>174</v>
      </c>
      <c r="FKA185" s="869"/>
      <c r="FKB185" s="869"/>
      <c r="FKC185" s="869"/>
      <c r="FKD185" s="869">
        <v>174</v>
      </c>
      <c r="FKE185" s="869"/>
      <c r="FKF185" s="869"/>
      <c r="FKG185" s="869"/>
      <c r="FKH185" s="869">
        <v>174</v>
      </c>
      <c r="FKI185" s="869"/>
      <c r="FKJ185" s="869"/>
      <c r="FKK185" s="869"/>
      <c r="FKL185" s="869">
        <v>174</v>
      </c>
      <c r="FKM185" s="869"/>
      <c r="FKN185" s="869"/>
      <c r="FKO185" s="869"/>
      <c r="FKP185" s="869">
        <v>174</v>
      </c>
      <c r="FKQ185" s="869"/>
      <c r="FKR185" s="869"/>
      <c r="FKS185" s="869"/>
      <c r="FKT185" s="869">
        <v>174</v>
      </c>
      <c r="FKU185" s="869"/>
      <c r="FKV185" s="869"/>
      <c r="FKW185" s="869"/>
      <c r="FKX185" s="869">
        <v>174</v>
      </c>
      <c r="FKY185" s="869"/>
      <c r="FKZ185" s="869"/>
      <c r="FLA185" s="869"/>
      <c r="FLB185" s="869">
        <v>174</v>
      </c>
      <c r="FLC185" s="869"/>
      <c r="FLD185" s="869"/>
      <c r="FLE185" s="869"/>
      <c r="FLF185" s="869">
        <v>174</v>
      </c>
      <c r="FLG185" s="869"/>
      <c r="FLH185" s="869"/>
      <c r="FLI185" s="869"/>
      <c r="FLJ185" s="869">
        <v>174</v>
      </c>
      <c r="FLK185" s="869"/>
      <c r="FLL185" s="869"/>
      <c r="FLM185" s="869"/>
      <c r="FLN185" s="869">
        <v>174</v>
      </c>
      <c r="FLO185" s="869"/>
      <c r="FLP185" s="869"/>
      <c r="FLQ185" s="869"/>
      <c r="FLR185" s="869">
        <v>174</v>
      </c>
      <c r="FLS185" s="869"/>
      <c r="FLT185" s="869"/>
      <c r="FLU185" s="869"/>
      <c r="FLV185" s="869">
        <v>174</v>
      </c>
      <c r="FLW185" s="869"/>
      <c r="FLX185" s="869"/>
      <c r="FLY185" s="869"/>
      <c r="FLZ185" s="869">
        <v>174</v>
      </c>
      <c r="FMA185" s="869"/>
      <c r="FMB185" s="869"/>
      <c r="FMC185" s="869"/>
      <c r="FMD185" s="869">
        <v>174</v>
      </c>
      <c r="FME185" s="869"/>
      <c r="FMF185" s="869"/>
      <c r="FMG185" s="869"/>
      <c r="FMH185" s="869">
        <v>174</v>
      </c>
      <c r="FMI185" s="869"/>
      <c r="FMJ185" s="869"/>
      <c r="FMK185" s="869"/>
      <c r="FML185" s="869">
        <v>174</v>
      </c>
      <c r="FMM185" s="869"/>
      <c r="FMN185" s="869"/>
      <c r="FMO185" s="869"/>
      <c r="FMP185" s="869">
        <v>174</v>
      </c>
      <c r="FMQ185" s="869"/>
      <c r="FMR185" s="869"/>
      <c r="FMS185" s="869"/>
      <c r="FMT185" s="869">
        <v>174</v>
      </c>
      <c r="FMU185" s="869"/>
      <c r="FMV185" s="869"/>
      <c r="FMW185" s="869"/>
      <c r="FMX185" s="869">
        <v>174</v>
      </c>
      <c r="FMY185" s="869"/>
      <c r="FMZ185" s="869"/>
      <c r="FNA185" s="869"/>
      <c r="FNB185" s="869">
        <v>174</v>
      </c>
      <c r="FNC185" s="869"/>
      <c r="FND185" s="869"/>
      <c r="FNE185" s="869"/>
      <c r="FNF185" s="869">
        <v>174</v>
      </c>
      <c r="FNG185" s="869"/>
      <c r="FNH185" s="869"/>
      <c r="FNI185" s="869"/>
      <c r="FNJ185" s="869">
        <v>174</v>
      </c>
      <c r="FNK185" s="869"/>
      <c r="FNL185" s="869"/>
      <c r="FNM185" s="869"/>
      <c r="FNN185" s="869">
        <v>174</v>
      </c>
      <c r="FNO185" s="869"/>
      <c r="FNP185" s="869"/>
      <c r="FNQ185" s="869"/>
      <c r="FNR185" s="869">
        <v>174</v>
      </c>
      <c r="FNS185" s="869"/>
      <c r="FNT185" s="869"/>
      <c r="FNU185" s="869"/>
      <c r="FNV185" s="869">
        <v>174</v>
      </c>
      <c r="FNW185" s="869"/>
      <c r="FNX185" s="869"/>
      <c r="FNY185" s="869"/>
      <c r="FNZ185" s="869">
        <v>174</v>
      </c>
      <c r="FOA185" s="869"/>
      <c r="FOB185" s="869"/>
      <c r="FOC185" s="869"/>
      <c r="FOD185" s="869">
        <v>174</v>
      </c>
      <c r="FOE185" s="869"/>
      <c r="FOF185" s="869"/>
      <c r="FOG185" s="869"/>
      <c r="FOH185" s="869">
        <v>174</v>
      </c>
      <c r="FOI185" s="869"/>
      <c r="FOJ185" s="869"/>
      <c r="FOK185" s="869"/>
      <c r="FOL185" s="869">
        <v>174</v>
      </c>
      <c r="FOM185" s="869"/>
      <c r="FON185" s="869"/>
      <c r="FOO185" s="869"/>
      <c r="FOP185" s="869">
        <v>174</v>
      </c>
      <c r="FOQ185" s="869"/>
      <c r="FOR185" s="869"/>
      <c r="FOS185" s="869"/>
      <c r="FOT185" s="869">
        <v>174</v>
      </c>
      <c r="FOU185" s="869"/>
      <c r="FOV185" s="869"/>
      <c r="FOW185" s="869"/>
      <c r="FOX185" s="869">
        <v>174</v>
      </c>
      <c r="FOY185" s="869"/>
      <c r="FOZ185" s="869"/>
      <c r="FPA185" s="869"/>
      <c r="FPB185" s="869">
        <v>174</v>
      </c>
      <c r="FPC185" s="869"/>
      <c r="FPD185" s="869"/>
      <c r="FPE185" s="869"/>
      <c r="FPF185" s="869">
        <v>174</v>
      </c>
      <c r="FPG185" s="869"/>
      <c r="FPH185" s="869"/>
      <c r="FPI185" s="869"/>
      <c r="FPJ185" s="869">
        <v>174</v>
      </c>
      <c r="FPK185" s="869"/>
      <c r="FPL185" s="869"/>
      <c r="FPM185" s="869"/>
      <c r="FPN185" s="869">
        <v>174</v>
      </c>
      <c r="FPO185" s="869"/>
      <c r="FPP185" s="869"/>
      <c r="FPQ185" s="869"/>
      <c r="FPR185" s="869">
        <v>174</v>
      </c>
      <c r="FPS185" s="869"/>
      <c r="FPT185" s="869"/>
      <c r="FPU185" s="869"/>
      <c r="FPV185" s="869">
        <v>174</v>
      </c>
      <c r="FPW185" s="869"/>
      <c r="FPX185" s="869"/>
      <c r="FPY185" s="869"/>
      <c r="FPZ185" s="869">
        <v>174</v>
      </c>
      <c r="FQA185" s="869"/>
      <c r="FQB185" s="869"/>
      <c r="FQC185" s="869"/>
      <c r="FQD185" s="869">
        <v>174</v>
      </c>
      <c r="FQE185" s="869"/>
      <c r="FQF185" s="869"/>
      <c r="FQG185" s="869"/>
      <c r="FQH185" s="869">
        <v>174</v>
      </c>
      <c r="FQI185" s="869"/>
      <c r="FQJ185" s="869"/>
      <c r="FQK185" s="869"/>
      <c r="FQL185" s="869">
        <v>174</v>
      </c>
      <c r="FQM185" s="869"/>
      <c r="FQN185" s="869"/>
      <c r="FQO185" s="869"/>
      <c r="FQP185" s="869">
        <v>174</v>
      </c>
      <c r="FQQ185" s="869"/>
      <c r="FQR185" s="869"/>
      <c r="FQS185" s="869"/>
      <c r="FQT185" s="869">
        <v>174</v>
      </c>
      <c r="FQU185" s="869"/>
      <c r="FQV185" s="869"/>
      <c r="FQW185" s="869"/>
      <c r="FQX185" s="869">
        <v>174</v>
      </c>
      <c r="FQY185" s="869"/>
      <c r="FQZ185" s="869"/>
      <c r="FRA185" s="869"/>
      <c r="FRB185" s="869">
        <v>174</v>
      </c>
      <c r="FRC185" s="869"/>
      <c r="FRD185" s="869"/>
      <c r="FRE185" s="869"/>
      <c r="FRF185" s="869">
        <v>174</v>
      </c>
      <c r="FRG185" s="869"/>
      <c r="FRH185" s="869"/>
      <c r="FRI185" s="869"/>
      <c r="FRJ185" s="869">
        <v>174</v>
      </c>
      <c r="FRK185" s="869"/>
      <c r="FRL185" s="869"/>
      <c r="FRM185" s="869"/>
      <c r="FRN185" s="869">
        <v>174</v>
      </c>
      <c r="FRO185" s="869"/>
      <c r="FRP185" s="869"/>
      <c r="FRQ185" s="869"/>
      <c r="FRR185" s="869">
        <v>174</v>
      </c>
      <c r="FRS185" s="869"/>
      <c r="FRT185" s="869"/>
      <c r="FRU185" s="869"/>
      <c r="FRV185" s="869">
        <v>174</v>
      </c>
      <c r="FRW185" s="869"/>
      <c r="FRX185" s="869"/>
      <c r="FRY185" s="869"/>
      <c r="FRZ185" s="869">
        <v>174</v>
      </c>
      <c r="FSA185" s="869"/>
      <c r="FSB185" s="869"/>
      <c r="FSC185" s="869"/>
      <c r="FSD185" s="869">
        <v>174</v>
      </c>
      <c r="FSE185" s="869"/>
      <c r="FSF185" s="869"/>
      <c r="FSG185" s="869"/>
      <c r="FSH185" s="869">
        <v>174</v>
      </c>
      <c r="FSI185" s="869"/>
      <c r="FSJ185" s="869"/>
      <c r="FSK185" s="869"/>
      <c r="FSL185" s="869">
        <v>174</v>
      </c>
      <c r="FSM185" s="869"/>
      <c r="FSN185" s="869"/>
      <c r="FSO185" s="869"/>
      <c r="FSP185" s="869">
        <v>174</v>
      </c>
      <c r="FSQ185" s="869"/>
      <c r="FSR185" s="869"/>
      <c r="FSS185" s="869"/>
      <c r="FST185" s="869">
        <v>174</v>
      </c>
      <c r="FSU185" s="869"/>
      <c r="FSV185" s="869"/>
      <c r="FSW185" s="869"/>
      <c r="FSX185" s="869">
        <v>174</v>
      </c>
      <c r="FSY185" s="869"/>
      <c r="FSZ185" s="869"/>
      <c r="FTA185" s="869"/>
      <c r="FTB185" s="869">
        <v>174</v>
      </c>
      <c r="FTC185" s="869"/>
      <c r="FTD185" s="869"/>
      <c r="FTE185" s="869"/>
      <c r="FTF185" s="869">
        <v>174</v>
      </c>
      <c r="FTG185" s="869"/>
      <c r="FTH185" s="869"/>
      <c r="FTI185" s="869"/>
      <c r="FTJ185" s="869">
        <v>174</v>
      </c>
      <c r="FTK185" s="869"/>
      <c r="FTL185" s="869"/>
      <c r="FTM185" s="869"/>
      <c r="FTN185" s="869">
        <v>174</v>
      </c>
      <c r="FTO185" s="869"/>
      <c r="FTP185" s="869"/>
      <c r="FTQ185" s="869"/>
      <c r="FTR185" s="869">
        <v>174</v>
      </c>
      <c r="FTS185" s="869"/>
      <c r="FTT185" s="869"/>
      <c r="FTU185" s="869"/>
      <c r="FTV185" s="869">
        <v>174</v>
      </c>
      <c r="FTW185" s="869"/>
      <c r="FTX185" s="869"/>
      <c r="FTY185" s="869"/>
      <c r="FTZ185" s="869">
        <v>174</v>
      </c>
      <c r="FUA185" s="869"/>
      <c r="FUB185" s="869"/>
      <c r="FUC185" s="869"/>
      <c r="FUD185" s="869">
        <v>174</v>
      </c>
      <c r="FUE185" s="869"/>
      <c r="FUF185" s="869"/>
      <c r="FUG185" s="869"/>
      <c r="FUH185" s="869">
        <v>174</v>
      </c>
      <c r="FUI185" s="869"/>
      <c r="FUJ185" s="869"/>
      <c r="FUK185" s="869"/>
      <c r="FUL185" s="869">
        <v>174</v>
      </c>
      <c r="FUM185" s="869"/>
      <c r="FUN185" s="869"/>
      <c r="FUO185" s="869"/>
      <c r="FUP185" s="869">
        <v>174</v>
      </c>
      <c r="FUQ185" s="869"/>
      <c r="FUR185" s="869"/>
      <c r="FUS185" s="869"/>
      <c r="FUT185" s="869">
        <v>174</v>
      </c>
      <c r="FUU185" s="869"/>
      <c r="FUV185" s="869"/>
      <c r="FUW185" s="869"/>
      <c r="FUX185" s="869">
        <v>174</v>
      </c>
      <c r="FUY185" s="869"/>
      <c r="FUZ185" s="869"/>
      <c r="FVA185" s="869"/>
      <c r="FVB185" s="869">
        <v>174</v>
      </c>
      <c r="FVC185" s="869"/>
      <c r="FVD185" s="869"/>
      <c r="FVE185" s="869"/>
      <c r="FVF185" s="869">
        <v>174</v>
      </c>
      <c r="FVG185" s="869"/>
      <c r="FVH185" s="869"/>
      <c r="FVI185" s="869"/>
      <c r="FVJ185" s="869">
        <v>174</v>
      </c>
      <c r="FVK185" s="869"/>
      <c r="FVL185" s="869"/>
      <c r="FVM185" s="869"/>
      <c r="FVN185" s="869">
        <v>174</v>
      </c>
      <c r="FVO185" s="869"/>
      <c r="FVP185" s="869"/>
      <c r="FVQ185" s="869"/>
      <c r="FVR185" s="869">
        <v>174</v>
      </c>
      <c r="FVS185" s="869"/>
      <c r="FVT185" s="869"/>
      <c r="FVU185" s="869"/>
      <c r="FVV185" s="869">
        <v>174</v>
      </c>
      <c r="FVW185" s="869"/>
      <c r="FVX185" s="869"/>
      <c r="FVY185" s="869"/>
      <c r="FVZ185" s="869">
        <v>174</v>
      </c>
      <c r="FWA185" s="869"/>
      <c r="FWB185" s="869"/>
      <c r="FWC185" s="869"/>
      <c r="FWD185" s="869">
        <v>174</v>
      </c>
      <c r="FWE185" s="869"/>
      <c r="FWF185" s="869"/>
      <c r="FWG185" s="869"/>
      <c r="FWH185" s="869">
        <v>174</v>
      </c>
      <c r="FWI185" s="869"/>
      <c r="FWJ185" s="869"/>
      <c r="FWK185" s="869"/>
      <c r="FWL185" s="869">
        <v>174</v>
      </c>
      <c r="FWM185" s="869"/>
      <c r="FWN185" s="869"/>
      <c r="FWO185" s="869"/>
      <c r="FWP185" s="869">
        <v>174</v>
      </c>
      <c r="FWQ185" s="869"/>
      <c r="FWR185" s="869"/>
      <c r="FWS185" s="869"/>
      <c r="FWT185" s="869">
        <v>174</v>
      </c>
      <c r="FWU185" s="869"/>
      <c r="FWV185" s="869"/>
      <c r="FWW185" s="869"/>
      <c r="FWX185" s="869">
        <v>174</v>
      </c>
      <c r="FWY185" s="869"/>
      <c r="FWZ185" s="869"/>
      <c r="FXA185" s="869"/>
      <c r="FXB185" s="869">
        <v>174</v>
      </c>
      <c r="FXC185" s="869"/>
      <c r="FXD185" s="869"/>
      <c r="FXE185" s="869"/>
      <c r="FXF185" s="869">
        <v>174</v>
      </c>
      <c r="FXG185" s="869"/>
      <c r="FXH185" s="869"/>
      <c r="FXI185" s="869"/>
      <c r="FXJ185" s="869">
        <v>174</v>
      </c>
      <c r="FXK185" s="869"/>
      <c r="FXL185" s="869"/>
      <c r="FXM185" s="869"/>
      <c r="FXN185" s="869">
        <v>174</v>
      </c>
      <c r="FXO185" s="869"/>
      <c r="FXP185" s="869"/>
      <c r="FXQ185" s="869"/>
      <c r="FXR185" s="869">
        <v>174</v>
      </c>
      <c r="FXS185" s="869"/>
      <c r="FXT185" s="869"/>
      <c r="FXU185" s="869"/>
      <c r="FXV185" s="869">
        <v>174</v>
      </c>
      <c r="FXW185" s="869"/>
      <c r="FXX185" s="869"/>
      <c r="FXY185" s="869"/>
      <c r="FXZ185" s="869">
        <v>174</v>
      </c>
      <c r="FYA185" s="869"/>
      <c r="FYB185" s="869"/>
      <c r="FYC185" s="869"/>
      <c r="FYD185" s="869">
        <v>174</v>
      </c>
      <c r="FYE185" s="869"/>
      <c r="FYF185" s="869"/>
      <c r="FYG185" s="869"/>
      <c r="FYH185" s="869">
        <v>174</v>
      </c>
      <c r="FYI185" s="869"/>
      <c r="FYJ185" s="869"/>
      <c r="FYK185" s="869"/>
      <c r="FYL185" s="869">
        <v>174</v>
      </c>
      <c r="FYM185" s="869"/>
      <c r="FYN185" s="869"/>
      <c r="FYO185" s="869"/>
      <c r="FYP185" s="869">
        <v>174</v>
      </c>
      <c r="FYQ185" s="869"/>
      <c r="FYR185" s="869"/>
      <c r="FYS185" s="869"/>
      <c r="FYT185" s="869">
        <v>174</v>
      </c>
      <c r="FYU185" s="869"/>
      <c r="FYV185" s="869"/>
      <c r="FYW185" s="869"/>
      <c r="FYX185" s="869">
        <v>174</v>
      </c>
      <c r="FYY185" s="869"/>
      <c r="FYZ185" s="869"/>
      <c r="FZA185" s="869"/>
      <c r="FZB185" s="869">
        <v>174</v>
      </c>
      <c r="FZC185" s="869"/>
      <c r="FZD185" s="869"/>
      <c r="FZE185" s="869"/>
      <c r="FZF185" s="869">
        <v>174</v>
      </c>
      <c r="FZG185" s="869"/>
      <c r="FZH185" s="869"/>
      <c r="FZI185" s="869"/>
      <c r="FZJ185" s="869">
        <v>174</v>
      </c>
      <c r="FZK185" s="869"/>
      <c r="FZL185" s="869"/>
      <c r="FZM185" s="869"/>
      <c r="FZN185" s="869">
        <v>174</v>
      </c>
      <c r="FZO185" s="869"/>
      <c r="FZP185" s="869"/>
      <c r="FZQ185" s="869"/>
      <c r="FZR185" s="869">
        <v>174</v>
      </c>
      <c r="FZS185" s="869"/>
      <c r="FZT185" s="869"/>
      <c r="FZU185" s="869"/>
      <c r="FZV185" s="869">
        <v>174</v>
      </c>
      <c r="FZW185" s="869"/>
      <c r="FZX185" s="869"/>
      <c r="FZY185" s="869"/>
      <c r="FZZ185" s="869">
        <v>174</v>
      </c>
      <c r="GAA185" s="869"/>
      <c r="GAB185" s="869"/>
      <c r="GAC185" s="869"/>
      <c r="GAD185" s="869">
        <v>174</v>
      </c>
      <c r="GAE185" s="869"/>
      <c r="GAF185" s="869"/>
      <c r="GAG185" s="869"/>
      <c r="GAH185" s="869">
        <v>174</v>
      </c>
      <c r="GAI185" s="869"/>
      <c r="GAJ185" s="869"/>
      <c r="GAK185" s="869"/>
      <c r="GAL185" s="869">
        <v>174</v>
      </c>
      <c r="GAM185" s="869"/>
      <c r="GAN185" s="869"/>
      <c r="GAO185" s="869"/>
      <c r="GAP185" s="869">
        <v>174</v>
      </c>
      <c r="GAQ185" s="869"/>
      <c r="GAR185" s="869"/>
      <c r="GAS185" s="869"/>
      <c r="GAT185" s="869">
        <v>174</v>
      </c>
      <c r="GAU185" s="869"/>
      <c r="GAV185" s="869"/>
      <c r="GAW185" s="869"/>
      <c r="GAX185" s="869">
        <v>174</v>
      </c>
      <c r="GAY185" s="869"/>
      <c r="GAZ185" s="869"/>
      <c r="GBA185" s="869"/>
      <c r="GBB185" s="869">
        <v>174</v>
      </c>
      <c r="GBC185" s="869"/>
      <c r="GBD185" s="869"/>
      <c r="GBE185" s="869"/>
      <c r="GBF185" s="869">
        <v>174</v>
      </c>
      <c r="GBG185" s="869"/>
      <c r="GBH185" s="869"/>
      <c r="GBI185" s="869"/>
      <c r="GBJ185" s="869">
        <v>174</v>
      </c>
      <c r="GBK185" s="869"/>
      <c r="GBL185" s="869"/>
      <c r="GBM185" s="869"/>
      <c r="GBN185" s="869">
        <v>174</v>
      </c>
      <c r="GBO185" s="869"/>
      <c r="GBP185" s="869"/>
      <c r="GBQ185" s="869"/>
      <c r="GBR185" s="869">
        <v>174</v>
      </c>
      <c r="GBS185" s="869"/>
      <c r="GBT185" s="869"/>
      <c r="GBU185" s="869"/>
      <c r="GBV185" s="869">
        <v>174</v>
      </c>
      <c r="GBW185" s="869"/>
      <c r="GBX185" s="869"/>
      <c r="GBY185" s="869"/>
      <c r="GBZ185" s="869">
        <v>174</v>
      </c>
      <c r="GCA185" s="869"/>
      <c r="GCB185" s="869"/>
      <c r="GCC185" s="869"/>
      <c r="GCD185" s="869">
        <v>174</v>
      </c>
      <c r="GCE185" s="869"/>
      <c r="GCF185" s="869"/>
      <c r="GCG185" s="869"/>
      <c r="GCH185" s="869">
        <v>174</v>
      </c>
      <c r="GCI185" s="869"/>
      <c r="GCJ185" s="869"/>
      <c r="GCK185" s="869"/>
      <c r="GCL185" s="869">
        <v>174</v>
      </c>
      <c r="GCM185" s="869"/>
      <c r="GCN185" s="869"/>
      <c r="GCO185" s="869"/>
      <c r="GCP185" s="869">
        <v>174</v>
      </c>
      <c r="GCQ185" s="869"/>
      <c r="GCR185" s="869"/>
      <c r="GCS185" s="869"/>
      <c r="GCT185" s="869">
        <v>174</v>
      </c>
      <c r="GCU185" s="869"/>
      <c r="GCV185" s="869"/>
      <c r="GCW185" s="869"/>
      <c r="GCX185" s="869">
        <v>174</v>
      </c>
      <c r="GCY185" s="869"/>
      <c r="GCZ185" s="869"/>
      <c r="GDA185" s="869"/>
      <c r="GDB185" s="869">
        <v>174</v>
      </c>
      <c r="GDC185" s="869"/>
      <c r="GDD185" s="869"/>
      <c r="GDE185" s="869"/>
      <c r="GDF185" s="869">
        <v>174</v>
      </c>
      <c r="GDG185" s="869"/>
      <c r="GDH185" s="869"/>
      <c r="GDI185" s="869"/>
      <c r="GDJ185" s="869">
        <v>174</v>
      </c>
      <c r="GDK185" s="869"/>
      <c r="GDL185" s="869"/>
      <c r="GDM185" s="869"/>
      <c r="GDN185" s="869">
        <v>174</v>
      </c>
      <c r="GDO185" s="869"/>
      <c r="GDP185" s="869"/>
      <c r="GDQ185" s="869"/>
      <c r="GDR185" s="869">
        <v>174</v>
      </c>
      <c r="GDS185" s="869"/>
      <c r="GDT185" s="869"/>
      <c r="GDU185" s="869"/>
      <c r="GDV185" s="869">
        <v>174</v>
      </c>
      <c r="GDW185" s="869"/>
      <c r="GDX185" s="869"/>
      <c r="GDY185" s="869"/>
      <c r="GDZ185" s="869">
        <v>174</v>
      </c>
      <c r="GEA185" s="869"/>
      <c r="GEB185" s="869"/>
      <c r="GEC185" s="869"/>
      <c r="GED185" s="869">
        <v>174</v>
      </c>
      <c r="GEE185" s="869"/>
      <c r="GEF185" s="869"/>
      <c r="GEG185" s="869"/>
      <c r="GEH185" s="869">
        <v>174</v>
      </c>
      <c r="GEI185" s="869"/>
      <c r="GEJ185" s="869"/>
      <c r="GEK185" s="869"/>
      <c r="GEL185" s="869">
        <v>174</v>
      </c>
      <c r="GEM185" s="869"/>
      <c r="GEN185" s="869"/>
      <c r="GEO185" s="869"/>
      <c r="GEP185" s="869">
        <v>174</v>
      </c>
      <c r="GEQ185" s="869"/>
      <c r="GER185" s="869"/>
      <c r="GES185" s="869"/>
      <c r="GET185" s="869">
        <v>174</v>
      </c>
      <c r="GEU185" s="869"/>
      <c r="GEV185" s="869"/>
      <c r="GEW185" s="869"/>
      <c r="GEX185" s="869">
        <v>174</v>
      </c>
      <c r="GEY185" s="869"/>
      <c r="GEZ185" s="869"/>
      <c r="GFA185" s="869"/>
      <c r="GFB185" s="869">
        <v>174</v>
      </c>
      <c r="GFC185" s="869"/>
      <c r="GFD185" s="869"/>
      <c r="GFE185" s="869"/>
      <c r="GFF185" s="869">
        <v>174</v>
      </c>
      <c r="GFG185" s="869"/>
      <c r="GFH185" s="869"/>
      <c r="GFI185" s="869"/>
      <c r="GFJ185" s="869">
        <v>174</v>
      </c>
      <c r="GFK185" s="869"/>
      <c r="GFL185" s="869"/>
      <c r="GFM185" s="869"/>
      <c r="GFN185" s="869">
        <v>174</v>
      </c>
      <c r="GFO185" s="869"/>
      <c r="GFP185" s="869"/>
      <c r="GFQ185" s="869"/>
      <c r="GFR185" s="869">
        <v>174</v>
      </c>
      <c r="GFS185" s="869"/>
      <c r="GFT185" s="869"/>
      <c r="GFU185" s="869"/>
      <c r="GFV185" s="869">
        <v>174</v>
      </c>
      <c r="GFW185" s="869"/>
      <c r="GFX185" s="869"/>
      <c r="GFY185" s="869"/>
      <c r="GFZ185" s="869">
        <v>174</v>
      </c>
      <c r="GGA185" s="869"/>
      <c r="GGB185" s="869"/>
      <c r="GGC185" s="869"/>
      <c r="GGD185" s="869">
        <v>174</v>
      </c>
      <c r="GGE185" s="869"/>
      <c r="GGF185" s="869"/>
      <c r="GGG185" s="869"/>
      <c r="GGH185" s="869">
        <v>174</v>
      </c>
      <c r="GGI185" s="869"/>
      <c r="GGJ185" s="869"/>
      <c r="GGK185" s="869"/>
      <c r="GGL185" s="869">
        <v>174</v>
      </c>
      <c r="GGM185" s="869"/>
      <c r="GGN185" s="869"/>
      <c r="GGO185" s="869"/>
      <c r="GGP185" s="869">
        <v>174</v>
      </c>
      <c r="GGQ185" s="869"/>
      <c r="GGR185" s="869"/>
      <c r="GGS185" s="869"/>
      <c r="GGT185" s="869">
        <v>174</v>
      </c>
      <c r="GGU185" s="869"/>
      <c r="GGV185" s="869"/>
      <c r="GGW185" s="869"/>
      <c r="GGX185" s="869">
        <v>174</v>
      </c>
      <c r="GGY185" s="869"/>
      <c r="GGZ185" s="869"/>
      <c r="GHA185" s="869"/>
      <c r="GHB185" s="869">
        <v>174</v>
      </c>
      <c r="GHC185" s="869"/>
      <c r="GHD185" s="869"/>
      <c r="GHE185" s="869"/>
      <c r="GHF185" s="869">
        <v>174</v>
      </c>
      <c r="GHG185" s="869"/>
      <c r="GHH185" s="869"/>
      <c r="GHI185" s="869"/>
      <c r="GHJ185" s="869">
        <v>174</v>
      </c>
      <c r="GHK185" s="869"/>
      <c r="GHL185" s="869"/>
      <c r="GHM185" s="869"/>
      <c r="GHN185" s="869">
        <v>174</v>
      </c>
      <c r="GHO185" s="869"/>
      <c r="GHP185" s="869"/>
      <c r="GHQ185" s="869"/>
      <c r="GHR185" s="869">
        <v>174</v>
      </c>
      <c r="GHS185" s="869"/>
      <c r="GHT185" s="869"/>
      <c r="GHU185" s="869"/>
      <c r="GHV185" s="869">
        <v>174</v>
      </c>
      <c r="GHW185" s="869"/>
      <c r="GHX185" s="869"/>
      <c r="GHY185" s="869"/>
      <c r="GHZ185" s="869">
        <v>174</v>
      </c>
      <c r="GIA185" s="869"/>
      <c r="GIB185" s="869"/>
      <c r="GIC185" s="869"/>
      <c r="GID185" s="869">
        <v>174</v>
      </c>
      <c r="GIE185" s="869"/>
      <c r="GIF185" s="869"/>
      <c r="GIG185" s="869"/>
      <c r="GIH185" s="869">
        <v>174</v>
      </c>
      <c r="GII185" s="869"/>
      <c r="GIJ185" s="869"/>
      <c r="GIK185" s="869"/>
      <c r="GIL185" s="869">
        <v>174</v>
      </c>
      <c r="GIM185" s="869"/>
      <c r="GIN185" s="869"/>
      <c r="GIO185" s="869"/>
      <c r="GIP185" s="869">
        <v>174</v>
      </c>
      <c r="GIQ185" s="869"/>
      <c r="GIR185" s="869"/>
      <c r="GIS185" s="869"/>
      <c r="GIT185" s="869">
        <v>174</v>
      </c>
      <c r="GIU185" s="869"/>
      <c r="GIV185" s="869"/>
      <c r="GIW185" s="869"/>
      <c r="GIX185" s="869">
        <v>174</v>
      </c>
      <c r="GIY185" s="869"/>
      <c r="GIZ185" s="869"/>
      <c r="GJA185" s="869"/>
      <c r="GJB185" s="869">
        <v>174</v>
      </c>
      <c r="GJC185" s="869"/>
      <c r="GJD185" s="869"/>
      <c r="GJE185" s="869"/>
      <c r="GJF185" s="869">
        <v>174</v>
      </c>
      <c r="GJG185" s="869"/>
      <c r="GJH185" s="869"/>
      <c r="GJI185" s="869"/>
      <c r="GJJ185" s="869">
        <v>174</v>
      </c>
      <c r="GJK185" s="869"/>
      <c r="GJL185" s="869"/>
      <c r="GJM185" s="869"/>
      <c r="GJN185" s="869">
        <v>174</v>
      </c>
      <c r="GJO185" s="869"/>
      <c r="GJP185" s="869"/>
      <c r="GJQ185" s="869"/>
      <c r="GJR185" s="869">
        <v>174</v>
      </c>
      <c r="GJS185" s="869"/>
      <c r="GJT185" s="869"/>
      <c r="GJU185" s="869"/>
      <c r="GJV185" s="869">
        <v>174</v>
      </c>
      <c r="GJW185" s="869"/>
      <c r="GJX185" s="869"/>
      <c r="GJY185" s="869"/>
      <c r="GJZ185" s="869">
        <v>174</v>
      </c>
      <c r="GKA185" s="869"/>
      <c r="GKB185" s="869"/>
      <c r="GKC185" s="869"/>
      <c r="GKD185" s="869">
        <v>174</v>
      </c>
      <c r="GKE185" s="869"/>
      <c r="GKF185" s="869"/>
      <c r="GKG185" s="869"/>
      <c r="GKH185" s="869">
        <v>174</v>
      </c>
      <c r="GKI185" s="869"/>
      <c r="GKJ185" s="869"/>
      <c r="GKK185" s="869"/>
      <c r="GKL185" s="869">
        <v>174</v>
      </c>
      <c r="GKM185" s="869"/>
      <c r="GKN185" s="869"/>
      <c r="GKO185" s="869"/>
      <c r="GKP185" s="869">
        <v>174</v>
      </c>
      <c r="GKQ185" s="869"/>
      <c r="GKR185" s="869"/>
      <c r="GKS185" s="869"/>
      <c r="GKT185" s="869">
        <v>174</v>
      </c>
      <c r="GKU185" s="869"/>
      <c r="GKV185" s="869"/>
      <c r="GKW185" s="869"/>
      <c r="GKX185" s="869">
        <v>174</v>
      </c>
      <c r="GKY185" s="869"/>
      <c r="GKZ185" s="869"/>
      <c r="GLA185" s="869"/>
      <c r="GLB185" s="869">
        <v>174</v>
      </c>
      <c r="GLC185" s="869"/>
      <c r="GLD185" s="869"/>
      <c r="GLE185" s="869"/>
      <c r="GLF185" s="869">
        <v>174</v>
      </c>
      <c r="GLG185" s="869"/>
      <c r="GLH185" s="869"/>
      <c r="GLI185" s="869"/>
      <c r="GLJ185" s="869">
        <v>174</v>
      </c>
      <c r="GLK185" s="869"/>
      <c r="GLL185" s="869"/>
      <c r="GLM185" s="869"/>
      <c r="GLN185" s="869">
        <v>174</v>
      </c>
      <c r="GLO185" s="869"/>
      <c r="GLP185" s="869"/>
      <c r="GLQ185" s="869"/>
      <c r="GLR185" s="869">
        <v>174</v>
      </c>
      <c r="GLS185" s="869"/>
      <c r="GLT185" s="869"/>
      <c r="GLU185" s="869"/>
      <c r="GLV185" s="869">
        <v>174</v>
      </c>
      <c r="GLW185" s="869"/>
      <c r="GLX185" s="869"/>
      <c r="GLY185" s="869"/>
      <c r="GLZ185" s="869">
        <v>174</v>
      </c>
      <c r="GMA185" s="869"/>
      <c r="GMB185" s="869"/>
      <c r="GMC185" s="869"/>
      <c r="GMD185" s="869">
        <v>174</v>
      </c>
      <c r="GME185" s="869"/>
      <c r="GMF185" s="869"/>
      <c r="GMG185" s="869"/>
      <c r="GMH185" s="869">
        <v>174</v>
      </c>
      <c r="GMI185" s="869"/>
      <c r="GMJ185" s="869"/>
      <c r="GMK185" s="869"/>
      <c r="GML185" s="869">
        <v>174</v>
      </c>
      <c r="GMM185" s="869"/>
      <c r="GMN185" s="869"/>
      <c r="GMO185" s="869"/>
      <c r="GMP185" s="869">
        <v>174</v>
      </c>
      <c r="GMQ185" s="869"/>
      <c r="GMR185" s="869"/>
      <c r="GMS185" s="869"/>
      <c r="GMT185" s="869">
        <v>174</v>
      </c>
      <c r="GMU185" s="869"/>
      <c r="GMV185" s="869"/>
      <c r="GMW185" s="869"/>
      <c r="GMX185" s="869">
        <v>174</v>
      </c>
      <c r="GMY185" s="869"/>
      <c r="GMZ185" s="869"/>
      <c r="GNA185" s="869"/>
      <c r="GNB185" s="869">
        <v>174</v>
      </c>
      <c r="GNC185" s="869"/>
      <c r="GND185" s="869"/>
      <c r="GNE185" s="869"/>
      <c r="GNF185" s="869">
        <v>174</v>
      </c>
      <c r="GNG185" s="869"/>
      <c r="GNH185" s="869"/>
      <c r="GNI185" s="869"/>
      <c r="GNJ185" s="869">
        <v>174</v>
      </c>
      <c r="GNK185" s="869"/>
      <c r="GNL185" s="869"/>
      <c r="GNM185" s="869"/>
      <c r="GNN185" s="869">
        <v>174</v>
      </c>
      <c r="GNO185" s="869"/>
      <c r="GNP185" s="869"/>
      <c r="GNQ185" s="869"/>
      <c r="GNR185" s="869">
        <v>174</v>
      </c>
      <c r="GNS185" s="869"/>
      <c r="GNT185" s="869"/>
      <c r="GNU185" s="869"/>
      <c r="GNV185" s="869">
        <v>174</v>
      </c>
      <c r="GNW185" s="869"/>
      <c r="GNX185" s="869"/>
      <c r="GNY185" s="869"/>
      <c r="GNZ185" s="869">
        <v>174</v>
      </c>
      <c r="GOA185" s="869"/>
      <c r="GOB185" s="869"/>
      <c r="GOC185" s="869"/>
      <c r="GOD185" s="869">
        <v>174</v>
      </c>
      <c r="GOE185" s="869"/>
      <c r="GOF185" s="869"/>
      <c r="GOG185" s="869"/>
      <c r="GOH185" s="869">
        <v>174</v>
      </c>
      <c r="GOI185" s="869"/>
      <c r="GOJ185" s="869"/>
      <c r="GOK185" s="869"/>
      <c r="GOL185" s="869">
        <v>174</v>
      </c>
      <c r="GOM185" s="869"/>
      <c r="GON185" s="869"/>
      <c r="GOO185" s="869"/>
      <c r="GOP185" s="869">
        <v>174</v>
      </c>
      <c r="GOQ185" s="869"/>
      <c r="GOR185" s="869"/>
      <c r="GOS185" s="869"/>
      <c r="GOT185" s="869">
        <v>174</v>
      </c>
      <c r="GOU185" s="869"/>
      <c r="GOV185" s="869"/>
      <c r="GOW185" s="869"/>
      <c r="GOX185" s="869">
        <v>174</v>
      </c>
      <c r="GOY185" s="869"/>
      <c r="GOZ185" s="869"/>
      <c r="GPA185" s="869"/>
      <c r="GPB185" s="869">
        <v>174</v>
      </c>
      <c r="GPC185" s="869"/>
      <c r="GPD185" s="869"/>
      <c r="GPE185" s="869"/>
      <c r="GPF185" s="869">
        <v>174</v>
      </c>
      <c r="GPG185" s="869"/>
      <c r="GPH185" s="869"/>
      <c r="GPI185" s="869"/>
      <c r="GPJ185" s="869">
        <v>174</v>
      </c>
      <c r="GPK185" s="869"/>
      <c r="GPL185" s="869"/>
      <c r="GPM185" s="869"/>
      <c r="GPN185" s="869">
        <v>174</v>
      </c>
      <c r="GPO185" s="869"/>
      <c r="GPP185" s="869"/>
      <c r="GPQ185" s="869"/>
      <c r="GPR185" s="869">
        <v>174</v>
      </c>
      <c r="GPS185" s="869"/>
      <c r="GPT185" s="869"/>
      <c r="GPU185" s="869"/>
      <c r="GPV185" s="869">
        <v>174</v>
      </c>
      <c r="GPW185" s="869"/>
      <c r="GPX185" s="869"/>
      <c r="GPY185" s="869"/>
      <c r="GPZ185" s="869">
        <v>174</v>
      </c>
      <c r="GQA185" s="869"/>
      <c r="GQB185" s="869"/>
      <c r="GQC185" s="869"/>
      <c r="GQD185" s="869">
        <v>174</v>
      </c>
      <c r="GQE185" s="869"/>
      <c r="GQF185" s="869"/>
      <c r="GQG185" s="869"/>
      <c r="GQH185" s="869">
        <v>174</v>
      </c>
      <c r="GQI185" s="869"/>
      <c r="GQJ185" s="869"/>
      <c r="GQK185" s="869"/>
      <c r="GQL185" s="869">
        <v>174</v>
      </c>
      <c r="GQM185" s="869"/>
      <c r="GQN185" s="869"/>
      <c r="GQO185" s="869"/>
      <c r="GQP185" s="869">
        <v>174</v>
      </c>
      <c r="GQQ185" s="869"/>
      <c r="GQR185" s="869"/>
      <c r="GQS185" s="869"/>
      <c r="GQT185" s="869">
        <v>174</v>
      </c>
      <c r="GQU185" s="869"/>
      <c r="GQV185" s="869"/>
      <c r="GQW185" s="869"/>
      <c r="GQX185" s="869">
        <v>174</v>
      </c>
      <c r="GQY185" s="869"/>
      <c r="GQZ185" s="869"/>
      <c r="GRA185" s="869"/>
      <c r="GRB185" s="869">
        <v>174</v>
      </c>
      <c r="GRC185" s="869"/>
      <c r="GRD185" s="869"/>
      <c r="GRE185" s="869"/>
      <c r="GRF185" s="869">
        <v>174</v>
      </c>
      <c r="GRG185" s="869"/>
      <c r="GRH185" s="869"/>
      <c r="GRI185" s="869"/>
      <c r="GRJ185" s="869">
        <v>174</v>
      </c>
      <c r="GRK185" s="869"/>
      <c r="GRL185" s="869"/>
      <c r="GRM185" s="869"/>
      <c r="GRN185" s="869">
        <v>174</v>
      </c>
      <c r="GRO185" s="869"/>
      <c r="GRP185" s="869"/>
      <c r="GRQ185" s="869"/>
      <c r="GRR185" s="869">
        <v>174</v>
      </c>
      <c r="GRS185" s="869"/>
      <c r="GRT185" s="869"/>
      <c r="GRU185" s="869"/>
      <c r="GRV185" s="869">
        <v>174</v>
      </c>
      <c r="GRW185" s="869"/>
      <c r="GRX185" s="869"/>
      <c r="GRY185" s="869"/>
      <c r="GRZ185" s="869">
        <v>174</v>
      </c>
      <c r="GSA185" s="869"/>
      <c r="GSB185" s="869"/>
      <c r="GSC185" s="869"/>
      <c r="GSD185" s="869">
        <v>174</v>
      </c>
      <c r="GSE185" s="869"/>
      <c r="GSF185" s="869"/>
      <c r="GSG185" s="869"/>
      <c r="GSH185" s="869">
        <v>174</v>
      </c>
      <c r="GSI185" s="869"/>
      <c r="GSJ185" s="869"/>
      <c r="GSK185" s="869"/>
      <c r="GSL185" s="869">
        <v>174</v>
      </c>
      <c r="GSM185" s="869"/>
      <c r="GSN185" s="869"/>
      <c r="GSO185" s="869"/>
      <c r="GSP185" s="869">
        <v>174</v>
      </c>
      <c r="GSQ185" s="869"/>
      <c r="GSR185" s="869"/>
      <c r="GSS185" s="869"/>
      <c r="GST185" s="869">
        <v>174</v>
      </c>
      <c r="GSU185" s="869"/>
      <c r="GSV185" s="869"/>
      <c r="GSW185" s="869"/>
      <c r="GSX185" s="869">
        <v>174</v>
      </c>
      <c r="GSY185" s="869"/>
      <c r="GSZ185" s="869"/>
      <c r="GTA185" s="869"/>
      <c r="GTB185" s="869">
        <v>174</v>
      </c>
      <c r="GTC185" s="869"/>
      <c r="GTD185" s="869"/>
      <c r="GTE185" s="869"/>
      <c r="GTF185" s="869">
        <v>174</v>
      </c>
      <c r="GTG185" s="869"/>
      <c r="GTH185" s="869"/>
      <c r="GTI185" s="869"/>
      <c r="GTJ185" s="869">
        <v>174</v>
      </c>
      <c r="GTK185" s="869"/>
      <c r="GTL185" s="869"/>
      <c r="GTM185" s="869"/>
      <c r="GTN185" s="869">
        <v>174</v>
      </c>
      <c r="GTO185" s="869"/>
      <c r="GTP185" s="869"/>
      <c r="GTQ185" s="869"/>
      <c r="GTR185" s="869">
        <v>174</v>
      </c>
      <c r="GTS185" s="869"/>
      <c r="GTT185" s="869"/>
      <c r="GTU185" s="869"/>
      <c r="GTV185" s="869">
        <v>174</v>
      </c>
      <c r="GTW185" s="869"/>
      <c r="GTX185" s="869"/>
      <c r="GTY185" s="869"/>
      <c r="GTZ185" s="869">
        <v>174</v>
      </c>
      <c r="GUA185" s="869"/>
      <c r="GUB185" s="869"/>
      <c r="GUC185" s="869"/>
      <c r="GUD185" s="869">
        <v>174</v>
      </c>
      <c r="GUE185" s="869"/>
      <c r="GUF185" s="869"/>
      <c r="GUG185" s="869"/>
      <c r="GUH185" s="869">
        <v>174</v>
      </c>
      <c r="GUI185" s="869"/>
      <c r="GUJ185" s="869"/>
      <c r="GUK185" s="869"/>
      <c r="GUL185" s="869">
        <v>174</v>
      </c>
      <c r="GUM185" s="869"/>
      <c r="GUN185" s="869"/>
      <c r="GUO185" s="869"/>
      <c r="GUP185" s="869">
        <v>174</v>
      </c>
      <c r="GUQ185" s="869"/>
      <c r="GUR185" s="869"/>
      <c r="GUS185" s="869"/>
      <c r="GUT185" s="869">
        <v>174</v>
      </c>
      <c r="GUU185" s="869"/>
      <c r="GUV185" s="869"/>
      <c r="GUW185" s="869"/>
      <c r="GUX185" s="869">
        <v>174</v>
      </c>
      <c r="GUY185" s="869"/>
      <c r="GUZ185" s="869"/>
      <c r="GVA185" s="869"/>
      <c r="GVB185" s="869">
        <v>174</v>
      </c>
      <c r="GVC185" s="869"/>
      <c r="GVD185" s="869"/>
      <c r="GVE185" s="869"/>
      <c r="GVF185" s="869">
        <v>174</v>
      </c>
      <c r="GVG185" s="869"/>
      <c r="GVH185" s="869"/>
      <c r="GVI185" s="869"/>
      <c r="GVJ185" s="869">
        <v>174</v>
      </c>
      <c r="GVK185" s="869"/>
      <c r="GVL185" s="869"/>
      <c r="GVM185" s="869"/>
      <c r="GVN185" s="869">
        <v>174</v>
      </c>
      <c r="GVO185" s="869"/>
      <c r="GVP185" s="869"/>
      <c r="GVQ185" s="869"/>
      <c r="GVR185" s="869">
        <v>174</v>
      </c>
      <c r="GVS185" s="869"/>
      <c r="GVT185" s="869"/>
      <c r="GVU185" s="869"/>
      <c r="GVV185" s="869">
        <v>174</v>
      </c>
      <c r="GVW185" s="869"/>
      <c r="GVX185" s="869"/>
      <c r="GVY185" s="869"/>
      <c r="GVZ185" s="869">
        <v>174</v>
      </c>
      <c r="GWA185" s="869"/>
      <c r="GWB185" s="869"/>
      <c r="GWC185" s="869"/>
      <c r="GWD185" s="869">
        <v>174</v>
      </c>
      <c r="GWE185" s="869"/>
      <c r="GWF185" s="869"/>
      <c r="GWG185" s="869"/>
      <c r="GWH185" s="869">
        <v>174</v>
      </c>
      <c r="GWI185" s="869"/>
      <c r="GWJ185" s="869"/>
      <c r="GWK185" s="869"/>
      <c r="GWL185" s="869">
        <v>174</v>
      </c>
      <c r="GWM185" s="869"/>
      <c r="GWN185" s="869"/>
      <c r="GWO185" s="869"/>
      <c r="GWP185" s="869">
        <v>174</v>
      </c>
      <c r="GWQ185" s="869"/>
      <c r="GWR185" s="869"/>
      <c r="GWS185" s="869"/>
      <c r="GWT185" s="869">
        <v>174</v>
      </c>
      <c r="GWU185" s="869"/>
      <c r="GWV185" s="869"/>
      <c r="GWW185" s="869"/>
      <c r="GWX185" s="869">
        <v>174</v>
      </c>
      <c r="GWY185" s="869"/>
      <c r="GWZ185" s="869"/>
      <c r="GXA185" s="869"/>
      <c r="GXB185" s="869">
        <v>174</v>
      </c>
      <c r="GXC185" s="869"/>
      <c r="GXD185" s="869"/>
      <c r="GXE185" s="869"/>
      <c r="GXF185" s="869">
        <v>174</v>
      </c>
      <c r="GXG185" s="869"/>
      <c r="GXH185" s="869"/>
      <c r="GXI185" s="869"/>
      <c r="GXJ185" s="869">
        <v>174</v>
      </c>
      <c r="GXK185" s="869"/>
      <c r="GXL185" s="869"/>
      <c r="GXM185" s="869"/>
      <c r="GXN185" s="869">
        <v>174</v>
      </c>
      <c r="GXO185" s="869"/>
      <c r="GXP185" s="869"/>
      <c r="GXQ185" s="869"/>
      <c r="GXR185" s="869">
        <v>174</v>
      </c>
      <c r="GXS185" s="869"/>
      <c r="GXT185" s="869"/>
      <c r="GXU185" s="869"/>
      <c r="GXV185" s="869">
        <v>174</v>
      </c>
      <c r="GXW185" s="869"/>
      <c r="GXX185" s="869"/>
      <c r="GXY185" s="869"/>
      <c r="GXZ185" s="869">
        <v>174</v>
      </c>
      <c r="GYA185" s="869"/>
      <c r="GYB185" s="869"/>
      <c r="GYC185" s="869"/>
      <c r="GYD185" s="869">
        <v>174</v>
      </c>
      <c r="GYE185" s="869"/>
      <c r="GYF185" s="869"/>
      <c r="GYG185" s="869"/>
      <c r="GYH185" s="869">
        <v>174</v>
      </c>
      <c r="GYI185" s="869"/>
      <c r="GYJ185" s="869"/>
      <c r="GYK185" s="869"/>
      <c r="GYL185" s="869">
        <v>174</v>
      </c>
      <c r="GYM185" s="869"/>
      <c r="GYN185" s="869"/>
      <c r="GYO185" s="869"/>
      <c r="GYP185" s="869">
        <v>174</v>
      </c>
      <c r="GYQ185" s="869"/>
      <c r="GYR185" s="869"/>
      <c r="GYS185" s="869"/>
      <c r="GYT185" s="869">
        <v>174</v>
      </c>
      <c r="GYU185" s="869"/>
      <c r="GYV185" s="869"/>
      <c r="GYW185" s="869"/>
      <c r="GYX185" s="869">
        <v>174</v>
      </c>
      <c r="GYY185" s="869"/>
      <c r="GYZ185" s="869"/>
      <c r="GZA185" s="869"/>
      <c r="GZB185" s="869">
        <v>174</v>
      </c>
      <c r="GZC185" s="869"/>
      <c r="GZD185" s="869"/>
      <c r="GZE185" s="869"/>
      <c r="GZF185" s="869">
        <v>174</v>
      </c>
      <c r="GZG185" s="869"/>
      <c r="GZH185" s="869"/>
      <c r="GZI185" s="869"/>
      <c r="GZJ185" s="869">
        <v>174</v>
      </c>
      <c r="GZK185" s="869"/>
      <c r="GZL185" s="869"/>
      <c r="GZM185" s="869"/>
      <c r="GZN185" s="869">
        <v>174</v>
      </c>
      <c r="GZO185" s="869"/>
      <c r="GZP185" s="869"/>
      <c r="GZQ185" s="869"/>
      <c r="GZR185" s="869">
        <v>174</v>
      </c>
      <c r="GZS185" s="869"/>
      <c r="GZT185" s="869"/>
      <c r="GZU185" s="869"/>
      <c r="GZV185" s="869">
        <v>174</v>
      </c>
      <c r="GZW185" s="869"/>
      <c r="GZX185" s="869"/>
      <c r="GZY185" s="869"/>
      <c r="GZZ185" s="869">
        <v>174</v>
      </c>
      <c r="HAA185" s="869"/>
      <c r="HAB185" s="869"/>
      <c r="HAC185" s="869"/>
      <c r="HAD185" s="869">
        <v>174</v>
      </c>
      <c r="HAE185" s="869"/>
      <c r="HAF185" s="869"/>
      <c r="HAG185" s="869"/>
      <c r="HAH185" s="869">
        <v>174</v>
      </c>
      <c r="HAI185" s="869"/>
      <c r="HAJ185" s="869"/>
      <c r="HAK185" s="869"/>
      <c r="HAL185" s="869">
        <v>174</v>
      </c>
      <c r="HAM185" s="869"/>
      <c r="HAN185" s="869"/>
      <c r="HAO185" s="869"/>
      <c r="HAP185" s="869">
        <v>174</v>
      </c>
      <c r="HAQ185" s="869"/>
      <c r="HAR185" s="869"/>
      <c r="HAS185" s="869"/>
      <c r="HAT185" s="869">
        <v>174</v>
      </c>
      <c r="HAU185" s="869"/>
      <c r="HAV185" s="869"/>
      <c r="HAW185" s="869"/>
      <c r="HAX185" s="869">
        <v>174</v>
      </c>
      <c r="HAY185" s="869"/>
      <c r="HAZ185" s="869"/>
      <c r="HBA185" s="869"/>
      <c r="HBB185" s="869">
        <v>174</v>
      </c>
      <c r="HBC185" s="869"/>
      <c r="HBD185" s="869"/>
      <c r="HBE185" s="869"/>
      <c r="HBF185" s="869">
        <v>174</v>
      </c>
      <c r="HBG185" s="869"/>
      <c r="HBH185" s="869"/>
      <c r="HBI185" s="869"/>
      <c r="HBJ185" s="869">
        <v>174</v>
      </c>
      <c r="HBK185" s="869"/>
      <c r="HBL185" s="869"/>
      <c r="HBM185" s="869"/>
      <c r="HBN185" s="869">
        <v>174</v>
      </c>
      <c r="HBO185" s="869"/>
      <c r="HBP185" s="869"/>
      <c r="HBQ185" s="869"/>
      <c r="HBR185" s="869">
        <v>174</v>
      </c>
      <c r="HBS185" s="869"/>
      <c r="HBT185" s="869"/>
      <c r="HBU185" s="869"/>
      <c r="HBV185" s="869">
        <v>174</v>
      </c>
      <c r="HBW185" s="869"/>
      <c r="HBX185" s="869"/>
      <c r="HBY185" s="869"/>
      <c r="HBZ185" s="869">
        <v>174</v>
      </c>
      <c r="HCA185" s="869"/>
      <c r="HCB185" s="869"/>
      <c r="HCC185" s="869"/>
      <c r="HCD185" s="869">
        <v>174</v>
      </c>
      <c r="HCE185" s="869"/>
      <c r="HCF185" s="869"/>
      <c r="HCG185" s="869"/>
      <c r="HCH185" s="869">
        <v>174</v>
      </c>
      <c r="HCI185" s="869"/>
      <c r="HCJ185" s="869"/>
      <c r="HCK185" s="869"/>
      <c r="HCL185" s="869">
        <v>174</v>
      </c>
      <c r="HCM185" s="869"/>
      <c r="HCN185" s="869"/>
      <c r="HCO185" s="869"/>
      <c r="HCP185" s="869">
        <v>174</v>
      </c>
      <c r="HCQ185" s="869"/>
      <c r="HCR185" s="869"/>
      <c r="HCS185" s="869"/>
      <c r="HCT185" s="869">
        <v>174</v>
      </c>
      <c r="HCU185" s="869"/>
      <c r="HCV185" s="869"/>
      <c r="HCW185" s="869"/>
      <c r="HCX185" s="869">
        <v>174</v>
      </c>
      <c r="HCY185" s="869"/>
      <c r="HCZ185" s="869"/>
      <c r="HDA185" s="869"/>
      <c r="HDB185" s="869">
        <v>174</v>
      </c>
      <c r="HDC185" s="869"/>
      <c r="HDD185" s="869"/>
      <c r="HDE185" s="869"/>
      <c r="HDF185" s="869">
        <v>174</v>
      </c>
      <c r="HDG185" s="869"/>
      <c r="HDH185" s="869"/>
      <c r="HDI185" s="869"/>
      <c r="HDJ185" s="869">
        <v>174</v>
      </c>
      <c r="HDK185" s="869"/>
      <c r="HDL185" s="869"/>
      <c r="HDM185" s="869"/>
      <c r="HDN185" s="869">
        <v>174</v>
      </c>
      <c r="HDO185" s="869"/>
      <c r="HDP185" s="869"/>
      <c r="HDQ185" s="869"/>
      <c r="HDR185" s="869">
        <v>174</v>
      </c>
      <c r="HDS185" s="869"/>
      <c r="HDT185" s="869"/>
      <c r="HDU185" s="869"/>
      <c r="HDV185" s="869">
        <v>174</v>
      </c>
      <c r="HDW185" s="869"/>
      <c r="HDX185" s="869"/>
      <c r="HDY185" s="869"/>
      <c r="HDZ185" s="869">
        <v>174</v>
      </c>
      <c r="HEA185" s="869"/>
      <c r="HEB185" s="869"/>
      <c r="HEC185" s="869"/>
      <c r="HED185" s="869">
        <v>174</v>
      </c>
      <c r="HEE185" s="869"/>
      <c r="HEF185" s="869"/>
      <c r="HEG185" s="869"/>
      <c r="HEH185" s="869">
        <v>174</v>
      </c>
      <c r="HEI185" s="869"/>
      <c r="HEJ185" s="869"/>
      <c r="HEK185" s="869"/>
      <c r="HEL185" s="869">
        <v>174</v>
      </c>
      <c r="HEM185" s="869"/>
      <c r="HEN185" s="869"/>
      <c r="HEO185" s="869"/>
      <c r="HEP185" s="869">
        <v>174</v>
      </c>
      <c r="HEQ185" s="869"/>
      <c r="HER185" s="869"/>
      <c r="HES185" s="869"/>
      <c r="HET185" s="869">
        <v>174</v>
      </c>
      <c r="HEU185" s="869"/>
      <c r="HEV185" s="869"/>
      <c r="HEW185" s="869"/>
      <c r="HEX185" s="869">
        <v>174</v>
      </c>
      <c r="HEY185" s="869"/>
      <c r="HEZ185" s="869"/>
      <c r="HFA185" s="869"/>
      <c r="HFB185" s="869">
        <v>174</v>
      </c>
      <c r="HFC185" s="869"/>
      <c r="HFD185" s="869"/>
      <c r="HFE185" s="869"/>
      <c r="HFF185" s="869">
        <v>174</v>
      </c>
      <c r="HFG185" s="869"/>
      <c r="HFH185" s="869"/>
      <c r="HFI185" s="869"/>
      <c r="HFJ185" s="869">
        <v>174</v>
      </c>
      <c r="HFK185" s="869"/>
      <c r="HFL185" s="869"/>
      <c r="HFM185" s="869"/>
      <c r="HFN185" s="869">
        <v>174</v>
      </c>
      <c r="HFO185" s="869"/>
      <c r="HFP185" s="869"/>
      <c r="HFQ185" s="869"/>
      <c r="HFR185" s="869">
        <v>174</v>
      </c>
      <c r="HFS185" s="869"/>
      <c r="HFT185" s="869"/>
      <c r="HFU185" s="869"/>
      <c r="HFV185" s="869">
        <v>174</v>
      </c>
      <c r="HFW185" s="869"/>
      <c r="HFX185" s="869"/>
      <c r="HFY185" s="869"/>
      <c r="HFZ185" s="869">
        <v>174</v>
      </c>
      <c r="HGA185" s="869"/>
      <c r="HGB185" s="869"/>
      <c r="HGC185" s="869"/>
      <c r="HGD185" s="869">
        <v>174</v>
      </c>
      <c r="HGE185" s="869"/>
      <c r="HGF185" s="869"/>
      <c r="HGG185" s="869"/>
      <c r="HGH185" s="869">
        <v>174</v>
      </c>
      <c r="HGI185" s="869"/>
      <c r="HGJ185" s="869"/>
      <c r="HGK185" s="869"/>
      <c r="HGL185" s="869">
        <v>174</v>
      </c>
      <c r="HGM185" s="869"/>
      <c r="HGN185" s="869"/>
      <c r="HGO185" s="869"/>
      <c r="HGP185" s="869">
        <v>174</v>
      </c>
      <c r="HGQ185" s="869"/>
      <c r="HGR185" s="869"/>
      <c r="HGS185" s="869"/>
      <c r="HGT185" s="869">
        <v>174</v>
      </c>
      <c r="HGU185" s="869"/>
      <c r="HGV185" s="869"/>
      <c r="HGW185" s="869"/>
      <c r="HGX185" s="869">
        <v>174</v>
      </c>
      <c r="HGY185" s="869"/>
      <c r="HGZ185" s="869"/>
      <c r="HHA185" s="869"/>
      <c r="HHB185" s="869">
        <v>174</v>
      </c>
      <c r="HHC185" s="869"/>
      <c r="HHD185" s="869"/>
      <c r="HHE185" s="869"/>
      <c r="HHF185" s="869">
        <v>174</v>
      </c>
      <c r="HHG185" s="869"/>
      <c r="HHH185" s="869"/>
      <c r="HHI185" s="869"/>
      <c r="HHJ185" s="869">
        <v>174</v>
      </c>
      <c r="HHK185" s="869"/>
      <c r="HHL185" s="869"/>
      <c r="HHM185" s="869"/>
      <c r="HHN185" s="869">
        <v>174</v>
      </c>
      <c r="HHO185" s="869"/>
      <c r="HHP185" s="869"/>
      <c r="HHQ185" s="869"/>
      <c r="HHR185" s="869">
        <v>174</v>
      </c>
      <c r="HHS185" s="869"/>
      <c r="HHT185" s="869"/>
      <c r="HHU185" s="869"/>
      <c r="HHV185" s="869">
        <v>174</v>
      </c>
      <c r="HHW185" s="869"/>
      <c r="HHX185" s="869"/>
      <c r="HHY185" s="869"/>
      <c r="HHZ185" s="869">
        <v>174</v>
      </c>
      <c r="HIA185" s="869"/>
      <c r="HIB185" s="869"/>
      <c r="HIC185" s="869"/>
      <c r="HID185" s="869">
        <v>174</v>
      </c>
      <c r="HIE185" s="869"/>
      <c r="HIF185" s="869"/>
      <c r="HIG185" s="869"/>
      <c r="HIH185" s="869">
        <v>174</v>
      </c>
      <c r="HII185" s="869"/>
      <c r="HIJ185" s="869"/>
      <c r="HIK185" s="869"/>
      <c r="HIL185" s="869">
        <v>174</v>
      </c>
      <c r="HIM185" s="869"/>
      <c r="HIN185" s="869"/>
      <c r="HIO185" s="869"/>
      <c r="HIP185" s="869">
        <v>174</v>
      </c>
      <c r="HIQ185" s="869"/>
      <c r="HIR185" s="869"/>
      <c r="HIS185" s="869"/>
      <c r="HIT185" s="869">
        <v>174</v>
      </c>
      <c r="HIU185" s="869"/>
      <c r="HIV185" s="869"/>
      <c r="HIW185" s="869"/>
      <c r="HIX185" s="869">
        <v>174</v>
      </c>
      <c r="HIY185" s="869"/>
      <c r="HIZ185" s="869"/>
      <c r="HJA185" s="869"/>
      <c r="HJB185" s="869">
        <v>174</v>
      </c>
      <c r="HJC185" s="869"/>
      <c r="HJD185" s="869"/>
      <c r="HJE185" s="869"/>
      <c r="HJF185" s="869">
        <v>174</v>
      </c>
      <c r="HJG185" s="869"/>
      <c r="HJH185" s="869"/>
      <c r="HJI185" s="869"/>
      <c r="HJJ185" s="869">
        <v>174</v>
      </c>
      <c r="HJK185" s="869"/>
      <c r="HJL185" s="869"/>
      <c r="HJM185" s="869"/>
      <c r="HJN185" s="869">
        <v>174</v>
      </c>
      <c r="HJO185" s="869"/>
      <c r="HJP185" s="869"/>
      <c r="HJQ185" s="869"/>
      <c r="HJR185" s="869">
        <v>174</v>
      </c>
      <c r="HJS185" s="869"/>
      <c r="HJT185" s="869"/>
      <c r="HJU185" s="869"/>
      <c r="HJV185" s="869">
        <v>174</v>
      </c>
      <c r="HJW185" s="869"/>
      <c r="HJX185" s="869"/>
      <c r="HJY185" s="869"/>
      <c r="HJZ185" s="869">
        <v>174</v>
      </c>
      <c r="HKA185" s="869"/>
      <c r="HKB185" s="869"/>
      <c r="HKC185" s="869"/>
      <c r="HKD185" s="869">
        <v>174</v>
      </c>
      <c r="HKE185" s="869"/>
      <c r="HKF185" s="869"/>
      <c r="HKG185" s="869"/>
      <c r="HKH185" s="869">
        <v>174</v>
      </c>
      <c r="HKI185" s="869"/>
      <c r="HKJ185" s="869"/>
      <c r="HKK185" s="869"/>
      <c r="HKL185" s="869">
        <v>174</v>
      </c>
      <c r="HKM185" s="869"/>
      <c r="HKN185" s="869"/>
      <c r="HKO185" s="869"/>
      <c r="HKP185" s="869">
        <v>174</v>
      </c>
      <c r="HKQ185" s="869"/>
      <c r="HKR185" s="869"/>
      <c r="HKS185" s="869"/>
      <c r="HKT185" s="869">
        <v>174</v>
      </c>
      <c r="HKU185" s="869"/>
      <c r="HKV185" s="869"/>
      <c r="HKW185" s="869"/>
      <c r="HKX185" s="869">
        <v>174</v>
      </c>
      <c r="HKY185" s="869"/>
      <c r="HKZ185" s="869"/>
      <c r="HLA185" s="869"/>
      <c r="HLB185" s="869">
        <v>174</v>
      </c>
      <c r="HLC185" s="869"/>
      <c r="HLD185" s="869"/>
      <c r="HLE185" s="869"/>
      <c r="HLF185" s="869">
        <v>174</v>
      </c>
      <c r="HLG185" s="869"/>
      <c r="HLH185" s="869"/>
      <c r="HLI185" s="869"/>
      <c r="HLJ185" s="869">
        <v>174</v>
      </c>
      <c r="HLK185" s="869"/>
      <c r="HLL185" s="869"/>
      <c r="HLM185" s="869"/>
      <c r="HLN185" s="869">
        <v>174</v>
      </c>
      <c r="HLO185" s="869"/>
      <c r="HLP185" s="869"/>
      <c r="HLQ185" s="869"/>
      <c r="HLR185" s="869">
        <v>174</v>
      </c>
      <c r="HLS185" s="869"/>
      <c r="HLT185" s="869"/>
      <c r="HLU185" s="869"/>
      <c r="HLV185" s="869">
        <v>174</v>
      </c>
      <c r="HLW185" s="869"/>
      <c r="HLX185" s="869"/>
      <c r="HLY185" s="869"/>
      <c r="HLZ185" s="869">
        <v>174</v>
      </c>
      <c r="HMA185" s="869"/>
      <c r="HMB185" s="869"/>
      <c r="HMC185" s="869"/>
      <c r="HMD185" s="869">
        <v>174</v>
      </c>
      <c r="HME185" s="869"/>
      <c r="HMF185" s="869"/>
      <c r="HMG185" s="869"/>
      <c r="HMH185" s="869">
        <v>174</v>
      </c>
      <c r="HMI185" s="869"/>
      <c r="HMJ185" s="869"/>
      <c r="HMK185" s="869"/>
      <c r="HML185" s="869">
        <v>174</v>
      </c>
      <c r="HMM185" s="869"/>
      <c r="HMN185" s="869"/>
      <c r="HMO185" s="869"/>
      <c r="HMP185" s="869">
        <v>174</v>
      </c>
      <c r="HMQ185" s="869"/>
      <c r="HMR185" s="869"/>
      <c r="HMS185" s="869"/>
      <c r="HMT185" s="869">
        <v>174</v>
      </c>
      <c r="HMU185" s="869"/>
      <c r="HMV185" s="869"/>
      <c r="HMW185" s="869"/>
      <c r="HMX185" s="869">
        <v>174</v>
      </c>
      <c r="HMY185" s="869"/>
      <c r="HMZ185" s="869"/>
      <c r="HNA185" s="869"/>
      <c r="HNB185" s="869">
        <v>174</v>
      </c>
      <c r="HNC185" s="869"/>
      <c r="HND185" s="869"/>
      <c r="HNE185" s="869"/>
      <c r="HNF185" s="869">
        <v>174</v>
      </c>
      <c r="HNG185" s="869"/>
      <c r="HNH185" s="869"/>
      <c r="HNI185" s="869"/>
      <c r="HNJ185" s="869">
        <v>174</v>
      </c>
      <c r="HNK185" s="869"/>
      <c r="HNL185" s="869"/>
      <c r="HNM185" s="869"/>
      <c r="HNN185" s="869">
        <v>174</v>
      </c>
      <c r="HNO185" s="869"/>
      <c r="HNP185" s="869"/>
      <c r="HNQ185" s="869"/>
      <c r="HNR185" s="869">
        <v>174</v>
      </c>
      <c r="HNS185" s="869"/>
      <c r="HNT185" s="869"/>
      <c r="HNU185" s="869"/>
      <c r="HNV185" s="869">
        <v>174</v>
      </c>
      <c r="HNW185" s="869"/>
      <c r="HNX185" s="869"/>
      <c r="HNY185" s="869"/>
      <c r="HNZ185" s="869">
        <v>174</v>
      </c>
      <c r="HOA185" s="869"/>
      <c r="HOB185" s="869"/>
      <c r="HOC185" s="869"/>
      <c r="HOD185" s="869">
        <v>174</v>
      </c>
      <c r="HOE185" s="869"/>
      <c r="HOF185" s="869"/>
      <c r="HOG185" s="869"/>
      <c r="HOH185" s="869">
        <v>174</v>
      </c>
      <c r="HOI185" s="869"/>
      <c r="HOJ185" s="869"/>
      <c r="HOK185" s="869"/>
      <c r="HOL185" s="869">
        <v>174</v>
      </c>
      <c r="HOM185" s="869"/>
      <c r="HON185" s="869"/>
      <c r="HOO185" s="869"/>
      <c r="HOP185" s="869">
        <v>174</v>
      </c>
      <c r="HOQ185" s="869"/>
      <c r="HOR185" s="869"/>
      <c r="HOS185" s="869"/>
      <c r="HOT185" s="869">
        <v>174</v>
      </c>
      <c r="HOU185" s="869"/>
      <c r="HOV185" s="869"/>
      <c r="HOW185" s="869"/>
      <c r="HOX185" s="869">
        <v>174</v>
      </c>
      <c r="HOY185" s="869"/>
      <c r="HOZ185" s="869"/>
      <c r="HPA185" s="869"/>
      <c r="HPB185" s="869">
        <v>174</v>
      </c>
      <c r="HPC185" s="869"/>
      <c r="HPD185" s="869"/>
      <c r="HPE185" s="869"/>
      <c r="HPF185" s="869">
        <v>174</v>
      </c>
      <c r="HPG185" s="869"/>
      <c r="HPH185" s="869"/>
      <c r="HPI185" s="869"/>
      <c r="HPJ185" s="869">
        <v>174</v>
      </c>
      <c r="HPK185" s="869"/>
      <c r="HPL185" s="869"/>
      <c r="HPM185" s="869"/>
      <c r="HPN185" s="869">
        <v>174</v>
      </c>
      <c r="HPO185" s="869"/>
      <c r="HPP185" s="869"/>
      <c r="HPQ185" s="869"/>
      <c r="HPR185" s="869">
        <v>174</v>
      </c>
      <c r="HPS185" s="869"/>
      <c r="HPT185" s="869"/>
      <c r="HPU185" s="869"/>
      <c r="HPV185" s="869">
        <v>174</v>
      </c>
      <c r="HPW185" s="869"/>
      <c r="HPX185" s="869"/>
      <c r="HPY185" s="869"/>
      <c r="HPZ185" s="869">
        <v>174</v>
      </c>
      <c r="HQA185" s="869"/>
      <c r="HQB185" s="869"/>
      <c r="HQC185" s="869"/>
      <c r="HQD185" s="869">
        <v>174</v>
      </c>
      <c r="HQE185" s="869"/>
      <c r="HQF185" s="869"/>
      <c r="HQG185" s="869"/>
      <c r="HQH185" s="869">
        <v>174</v>
      </c>
      <c r="HQI185" s="869"/>
      <c r="HQJ185" s="869"/>
      <c r="HQK185" s="869"/>
      <c r="HQL185" s="869">
        <v>174</v>
      </c>
      <c r="HQM185" s="869"/>
      <c r="HQN185" s="869"/>
      <c r="HQO185" s="869"/>
      <c r="HQP185" s="869">
        <v>174</v>
      </c>
      <c r="HQQ185" s="869"/>
      <c r="HQR185" s="869"/>
      <c r="HQS185" s="869"/>
      <c r="HQT185" s="869">
        <v>174</v>
      </c>
      <c r="HQU185" s="869"/>
      <c r="HQV185" s="869"/>
      <c r="HQW185" s="869"/>
      <c r="HQX185" s="869">
        <v>174</v>
      </c>
      <c r="HQY185" s="869"/>
      <c r="HQZ185" s="869"/>
      <c r="HRA185" s="869"/>
      <c r="HRB185" s="869">
        <v>174</v>
      </c>
      <c r="HRC185" s="869"/>
      <c r="HRD185" s="869"/>
      <c r="HRE185" s="869"/>
      <c r="HRF185" s="869">
        <v>174</v>
      </c>
      <c r="HRG185" s="869"/>
      <c r="HRH185" s="869"/>
      <c r="HRI185" s="869"/>
      <c r="HRJ185" s="869">
        <v>174</v>
      </c>
      <c r="HRK185" s="869"/>
      <c r="HRL185" s="869"/>
      <c r="HRM185" s="869"/>
      <c r="HRN185" s="869">
        <v>174</v>
      </c>
      <c r="HRO185" s="869"/>
      <c r="HRP185" s="869"/>
      <c r="HRQ185" s="869"/>
      <c r="HRR185" s="869">
        <v>174</v>
      </c>
      <c r="HRS185" s="869"/>
      <c r="HRT185" s="869"/>
      <c r="HRU185" s="869"/>
      <c r="HRV185" s="869">
        <v>174</v>
      </c>
      <c r="HRW185" s="869"/>
      <c r="HRX185" s="869"/>
      <c r="HRY185" s="869"/>
      <c r="HRZ185" s="869">
        <v>174</v>
      </c>
      <c r="HSA185" s="869"/>
      <c r="HSB185" s="869"/>
      <c r="HSC185" s="869"/>
      <c r="HSD185" s="869">
        <v>174</v>
      </c>
      <c r="HSE185" s="869"/>
      <c r="HSF185" s="869"/>
      <c r="HSG185" s="869"/>
      <c r="HSH185" s="869">
        <v>174</v>
      </c>
      <c r="HSI185" s="869"/>
      <c r="HSJ185" s="869"/>
      <c r="HSK185" s="869"/>
      <c r="HSL185" s="869">
        <v>174</v>
      </c>
      <c r="HSM185" s="869"/>
      <c r="HSN185" s="869"/>
      <c r="HSO185" s="869"/>
      <c r="HSP185" s="869">
        <v>174</v>
      </c>
      <c r="HSQ185" s="869"/>
      <c r="HSR185" s="869"/>
      <c r="HSS185" s="869"/>
      <c r="HST185" s="869">
        <v>174</v>
      </c>
      <c r="HSU185" s="869"/>
      <c r="HSV185" s="869"/>
      <c r="HSW185" s="869"/>
      <c r="HSX185" s="869">
        <v>174</v>
      </c>
      <c r="HSY185" s="869"/>
      <c r="HSZ185" s="869"/>
      <c r="HTA185" s="869"/>
      <c r="HTB185" s="869">
        <v>174</v>
      </c>
      <c r="HTC185" s="869"/>
      <c r="HTD185" s="869"/>
      <c r="HTE185" s="869"/>
      <c r="HTF185" s="869">
        <v>174</v>
      </c>
      <c r="HTG185" s="869"/>
      <c r="HTH185" s="869"/>
      <c r="HTI185" s="869"/>
      <c r="HTJ185" s="869">
        <v>174</v>
      </c>
      <c r="HTK185" s="869"/>
      <c r="HTL185" s="869"/>
      <c r="HTM185" s="869"/>
      <c r="HTN185" s="869">
        <v>174</v>
      </c>
      <c r="HTO185" s="869"/>
      <c r="HTP185" s="869"/>
      <c r="HTQ185" s="869"/>
      <c r="HTR185" s="869">
        <v>174</v>
      </c>
      <c r="HTS185" s="869"/>
      <c r="HTT185" s="869"/>
      <c r="HTU185" s="869"/>
      <c r="HTV185" s="869">
        <v>174</v>
      </c>
      <c r="HTW185" s="869"/>
      <c r="HTX185" s="869"/>
      <c r="HTY185" s="869"/>
      <c r="HTZ185" s="869">
        <v>174</v>
      </c>
      <c r="HUA185" s="869"/>
      <c r="HUB185" s="869"/>
      <c r="HUC185" s="869"/>
      <c r="HUD185" s="869">
        <v>174</v>
      </c>
      <c r="HUE185" s="869"/>
      <c r="HUF185" s="869"/>
      <c r="HUG185" s="869"/>
      <c r="HUH185" s="869">
        <v>174</v>
      </c>
      <c r="HUI185" s="869"/>
      <c r="HUJ185" s="869"/>
      <c r="HUK185" s="869"/>
      <c r="HUL185" s="869">
        <v>174</v>
      </c>
      <c r="HUM185" s="869"/>
      <c r="HUN185" s="869"/>
      <c r="HUO185" s="869"/>
      <c r="HUP185" s="869">
        <v>174</v>
      </c>
      <c r="HUQ185" s="869"/>
      <c r="HUR185" s="869"/>
      <c r="HUS185" s="869"/>
      <c r="HUT185" s="869">
        <v>174</v>
      </c>
      <c r="HUU185" s="869"/>
      <c r="HUV185" s="869"/>
      <c r="HUW185" s="869"/>
      <c r="HUX185" s="869">
        <v>174</v>
      </c>
      <c r="HUY185" s="869"/>
      <c r="HUZ185" s="869"/>
      <c r="HVA185" s="869"/>
      <c r="HVB185" s="869">
        <v>174</v>
      </c>
      <c r="HVC185" s="869"/>
      <c r="HVD185" s="869"/>
      <c r="HVE185" s="869"/>
      <c r="HVF185" s="869">
        <v>174</v>
      </c>
      <c r="HVG185" s="869"/>
      <c r="HVH185" s="869"/>
      <c r="HVI185" s="869"/>
      <c r="HVJ185" s="869">
        <v>174</v>
      </c>
      <c r="HVK185" s="869"/>
      <c r="HVL185" s="869"/>
      <c r="HVM185" s="869"/>
      <c r="HVN185" s="869">
        <v>174</v>
      </c>
      <c r="HVO185" s="869"/>
      <c r="HVP185" s="869"/>
      <c r="HVQ185" s="869"/>
      <c r="HVR185" s="869">
        <v>174</v>
      </c>
      <c r="HVS185" s="869"/>
      <c r="HVT185" s="869"/>
      <c r="HVU185" s="869"/>
      <c r="HVV185" s="869">
        <v>174</v>
      </c>
      <c r="HVW185" s="869"/>
      <c r="HVX185" s="869"/>
      <c r="HVY185" s="869"/>
      <c r="HVZ185" s="869">
        <v>174</v>
      </c>
      <c r="HWA185" s="869"/>
      <c r="HWB185" s="869"/>
      <c r="HWC185" s="869"/>
      <c r="HWD185" s="869">
        <v>174</v>
      </c>
      <c r="HWE185" s="869"/>
      <c r="HWF185" s="869"/>
      <c r="HWG185" s="869"/>
      <c r="HWH185" s="869">
        <v>174</v>
      </c>
      <c r="HWI185" s="869"/>
      <c r="HWJ185" s="869"/>
      <c r="HWK185" s="869"/>
      <c r="HWL185" s="869">
        <v>174</v>
      </c>
      <c r="HWM185" s="869"/>
      <c r="HWN185" s="869"/>
      <c r="HWO185" s="869"/>
      <c r="HWP185" s="869">
        <v>174</v>
      </c>
      <c r="HWQ185" s="869"/>
      <c r="HWR185" s="869"/>
      <c r="HWS185" s="869"/>
      <c r="HWT185" s="869">
        <v>174</v>
      </c>
      <c r="HWU185" s="869"/>
      <c r="HWV185" s="869"/>
      <c r="HWW185" s="869"/>
      <c r="HWX185" s="869">
        <v>174</v>
      </c>
      <c r="HWY185" s="869"/>
      <c r="HWZ185" s="869"/>
      <c r="HXA185" s="869"/>
      <c r="HXB185" s="869">
        <v>174</v>
      </c>
      <c r="HXC185" s="869"/>
      <c r="HXD185" s="869"/>
      <c r="HXE185" s="869"/>
      <c r="HXF185" s="869">
        <v>174</v>
      </c>
      <c r="HXG185" s="869"/>
      <c r="HXH185" s="869"/>
      <c r="HXI185" s="869"/>
      <c r="HXJ185" s="869">
        <v>174</v>
      </c>
      <c r="HXK185" s="869"/>
      <c r="HXL185" s="869"/>
      <c r="HXM185" s="869"/>
      <c r="HXN185" s="869">
        <v>174</v>
      </c>
      <c r="HXO185" s="869"/>
      <c r="HXP185" s="869"/>
      <c r="HXQ185" s="869"/>
      <c r="HXR185" s="869">
        <v>174</v>
      </c>
      <c r="HXS185" s="869"/>
      <c r="HXT185" s="869"/>
      <c r="HXU185" s="869"/>
      <c r="HXV185" s="869">
        <v>174</v>
      </c>
      <c r="HXW185" s="869"/>
      <c r="HXX185" s="869"/>
      <c r="HXY185" s="869"/>
      <c r="HXZ185" s="869">
        <v>174</v>
      </c>
      <c r="HYA185" s="869"/>
      <c r="HYB185" s="869"/>
      <c r="HYC185" s="869"/>
      <c r="HYD185" s="869">
        <v>174</v>
      </c>
      <c r="HYE185" s="869"/>
      <c r="HYF185" s="869"/>
      <c r="HYG185" s="869"/>
      <c r="HYH185" s="869">
        <v>174</v>
      </c>
      <c r="HYI185" s="869"/>
      <c r="HYJ185" s="869"/>
      <c r="HYK185" s="869"/>
      <c r="HYL185" s="869">
        <v>174</v>
      </c>
      <c r="HYM185" s="869"/>
      <c r="HYN185" s="869"/>
      <c r="HYO185" s="869"/>
      <c r="HYP185" s="869">
        <v>174</v>
      </c>
      <c r="HYQ185" s="869"/>
      <c r="HYR185" s="869"/>
      <c r="HYS185" s="869"/>
      <c r="HYT185" s="869">
        <v>174</v>
      </c>
      <c r="HYU185" s="869"/>
      <c r="HYV185" s="869"/>
      <c r="HYW185" s="869"/>
      <c r="HYX185" s="869">
        <v>174</v>
      </c>
      <c r="HYY185" s="869"/>
      <c r="HYZ185" s="869"/>
      <c r="HZA185" s="869"/>
      <c r="HZB185" s="869">
        <v>174</v>
      </c>
      <c r="HZC185" s="869"/>
      <c r="HZD185" s="869"/>
      <c r="HZE185" s="869"/>
      <c r="HZF185" s="869">
        <v>174</v>
      </c>
      <c r="HZG185" s="869"/>
      <c r="HZH185" s="869"/>
      <c r="HZI185" s="869"/>
      <c r="HZJ185" s="869">
        <v>174</v>
      </c>
      <c r="HZK185" s="869"/>
      <c r="HZL185" s="869"/>
      <c r="HZM185" s="869"/>
      <c r="HZN185" s="869">
        <v>174</v>
      </c>
      <c r="HZO185" s="869"/>
      <c r="HZP185" s="869"/>
      <c r="HZQ185" s="869"/>
      <c r="HZR185" s="869">
        <v>174</v>
      </c>
      <c r="HZS185" s="869"/>
      <c r="HZT185" s="869"/>
      <c r="HZU185" s="869"/>
      <c r="HZV185" s="869">
        <v>174</v>
      </c>
      <c r="HZW185" s="869"/>
      <c r="HZX185" s="869"/>
      <c r="HZY185" s="869"/>
      <c r="HZZ185" s="869">
        <v>174</v>
      </c>
      <c r="IAA185" s="869"/>
      <c r="IAB185" s="869"/>
      <c r="IAC185" s="869"/>
      <c r="IAD185" s="869">
        <v>174</v>
      </c>
      <c r="IAE185" s="869"/>
      <c r="IAF185" s="869"/>
      <c r="IAG185" s="869"/>
      <c r="IAH185" s="869">
        <v>174</v>
      </c>
      <c r="IAI185" s="869"/>
      <c r="IAJ185" s="869"/>
      <c r="IAK185" s="869"/>
      <c r="IAL185" s="869">
        <v>174</v>
      </c>
      <c r="IAM185" s="869"/>
      <c r="IAN185" s="869"/>
      <c r="IAO185" s="869"/>
      <c r="IAP185" s="869">
        <v>174</v>
      </c>
      <c r="IAQ185" s="869"/>
      <c r="IAR185" s="869"/>
      <c r="IAS185" s="869"/>
      <c r="IAT185" s="869">
        <v>174</v>
      </c>
      <c r="IAU185" s="869"/>
      <c r="IAV185" s="869"/>
      <c r="IAW185" s="869"/>
      <c r="IAX185" s="869">
        <v>174</v>
      </c>
      <c r="IAY185" s="869"/>
      <c r="IAZ185" s="869"/>
      <c r="IBA185" s="869"/>
      <c r="IBB185" s="869">
        <v>174</v>
      </c>
      <c r="IBC185" s="869"/>
      <c r="IBD185" s="869"/>
      <c r="IBE185" s="869"/>
      <c r="IBF185" s="869">
        <v>174</v>
      </c>
      <c r="IBG185" s="869"/>
      <c r="IBH185" s="869"/>
      <c r="IBI185" s="869"/>
      <c r="IBJ185" s="869">
        <v>174</v>
      </c>
      <c r="IBK185" s="869"/>
      <c r="IBL185" s="869"/>
      <c r="IBM185" s="869"/>
      <c r="IBN185" s="869">
        <v>174</v>
      </c>
      <c r="IBO185" s="869"/>
      <c r="IBP185" s="869"/>
      <c r="IBQ185" s="869"/>
      <c r="IBR185" s="869">
        <v>174</v>
      </c>
      <c r="IBS185" s="869"/>
      <c r="IBT185" s="869"/>
      <c r="IBU185" s="869"/>
      <c r="IBV185" s="869">
        <v>174</v>
      </c>
      <c r="IBW185" s="869"/>
      <c r="IBX185" s="869"/>
      <c r="IBY185" s="869"/>
      <c r="IBZ185" s="869">
        <v>174</v>
      </c>
      <c r="ICA185" s="869"/>
      <c r="ICB185" s="869"/>
      <c r="ICC185" s="869"/>
      <c r="ICD185" s="869">
        <v>174</v>
      </c>
      <c r="ICE185" s="869"/>
      <c r="ICF185" s="869"/>
      <c r="ICG185" s="869"/>
      <c r="ICH185" s="869">
        <v>174</v>
      </c>
      <c r="ICI185" s="869"/>
      <c r="ICJ185" s="869"/>
      <c r="ICK185" s="869"/>
      <c r="ICL185" s="869">
        <v>174</v>
      </c>
      <c r="ICM185" s="869"/>
      <c r="ICN185" s="869"/>
      <c r="ICO185" s="869"/>
      <c r="ICP185" s="869">
        <v>174</v>
      </c>
      <c r="ICQ185" s="869"/>
      <c r="ICR185" s="869"/>
      <c r="ICS185" s="869"/>
      <c r="ICT185" s="869">
        <v>174</v>
      </c>
      <c r="ICU185" s="869"/>
      <c r="ICV185" s="869"/>
      <c r="ICW185" s="869"/>
      <c r="ICX185" s="869">
        <v>174</v>
      </c>
      <c r="ICY185" s="869"/>
      <c r="ICZ185" s="869"/>
      <c r="IDA185" s="869"/>
      <c r="IDB185" s="869">
        <v>174</v>
      </c>
      <c r="IDC185" s="869"/>
      <c r="IDD185" s="869"/>
      <c r="IDE185" s="869"/>
      <c r="IDF185" s="869">
        <v>174</v>
      </c>
      <c r="IDG185" s="869"/>
      <c r="IDH185" s="869"/>
      <c r="IDI185" s="869"/>
      <c r="IDJ185" s="869">
        <v>174</v>
      </c>
      <c r="IDK185" s="869"/>
      <c r="IDL185" s="869"/>
      <c r="IDM185" s="869"/>
      <c r="IDN185" s="869">
        <v>174</v>
      </c>
      <c r="IDO185" s="869"/>
      <c r="IDP185" s="869"/>
      <c r="IDQ185" s="869"/>
      <c r="IDR185" s="869">
        <v>174</v>
      </c>
      <c r="IDS185" s="869"/>
      <c r="IDT185" s="869"/>
      <c r="IDU185" s="869"/>
      <c r="IDV185" s="869">
        <v>174</v>
      </c>
      <c r="IDW185" s="869"/>
      <c r="IDX185" s="869"/>
      <c r="IDY185" s="869"/>
      <c r="IDZ185" s="869">
        <v>174</v>
      </c>
      <c r="IEA185" s="869"/>
      <c r="IEB185" s="869"/>
      <c r="IEC185" s="869"/>
      <c r="IED185" s="869">
        <v>174</v>
      </c>
      <c r="IEE185" s="869"/>
      <c r="IEF185" s="869"/>
      <c r="IEG185" s="869"/>
      <c r="IEH185" s="869">
        <v>174</v>
      </c>
      <c r="IEI185" s="869"/>
      <c r="IEJ185" s="869"/>
      <c r="IEK185" s="869"/>
      <c r="IEL185" s="869">
        <v>174</v>
      </c>
      <c r="IEM185" s="869"/>
      <c r="IEN185" s="869"/>
      <c r="IEO185" s="869"/>
      <c r="IEP185" s="869">
        <v>174</v>
      </c>
      <c r="IEQ185" s="869"/>
      <c r="IER185" s="869"/>
      <c r="IES185" s="869"/>
      <c r="IET185" s="869">
        <v>174</v>
      </c>
      <c r="IEU185" s="869"/>
      <c r="IEV185" s="869"/>
      <c r="IEW185" s="869"/>
      <c r="IEX185" s="869">
        <v>174</v>
      </c>
      <c r="IEY185" s="869"/>
      <c r="IEZ185" s="869"/>
      <c r="IFA185" s="869"/>
      <c r="IFB185" s="869">
        <v>174</v>
      </c>
      <c r="IFC185" s="869"/>
      <c r="IFD185" s="869"/>
      <c r="IFE185" s="869"/>
      <c r="IFF185" s="869">
        <v>174</v>
      </c>
      <c r="IFG185" s="869"/>
      <c r="IFH185" s="869"/>
      <c r="IFI185" s="869"/>
      <c r="IFJ185" s="869">
        <v>174</v>
      </c>
      <c r="IFK185" s="869"/>
      <c r="IFL185" s="869"/>
      <c r="IFM185" s="869"/>
      <c r="IFN185" s="869">
        <v>174</v>
      </c>
      <c r="IFO185" s="869"/>
      <c r="IFP185" s="869"/>
      <c r="IFQ185" s="869"/>
      <c r="IFR185" s="869">
        <v>174</v>
      </c>
      <c r="IFS185" s="869"/>
      <c r="IFT185" s="869"/>
      <c r="IFU185" s="869"/>
      <c r="IFV185" s="869">
        <v>174</v>
      </c>
      <c r="IFW185" s="869"/>
      <c r="IFX185" s="869"/>
      <c r="IFY185" s="869"/>
      <c r="IFZ185" s="869">
        <v>174</v>
      </c>
      <c r="IGA185" s="869"/>
      <c r="IGB185" s="869"/>
      <c r="IGC185" s="869"/>
      <c r="IGD185" s="869">
        <v>174</v>
      </c>
      <c r="IGE185" s="869"/>
      <c r="IGF185" s="869"/>
      <c r="IGG185" s="869"/>
      <c r="IGH185" s="869">
        <v>174</v>
      </c>
      <c r="IGI185" s="869"/>
      <c r="IGJ185" s="869"/>
      <c r="IGK185" s="869"/>
      <c r="IGL185" s="869">
        <v>174</v>
      </c>
      <c r="IGM185" s="869"/>
      <c r="IGN185" s="869"/>
      <c r="IGO185" s="869"/>
      <c r="IGP185" s="869">
        <v>174</v>
      </c>
      <c r="IGQ185" s="869"/>
      <c r="IGR185" s="869"/>
      <c r="IGS185" s="869"/>
      <c r="IGT185" s="869">
        <v>174</v>
      </c>
      <c r="IGU185" s="869"/>
      <c r="IGV185" s="869"/>
      <c r="IGW185" s="869"/>
      <c r="IGX185" s="869">
        <v>174</v>
      </c>
      <c r="IGY185" s="869"/>
      <c r="IGZ185" s="869"/>
      <c r="IHA185" s="869"/>
      <c r="IHB185" s="869">
        <v>174</v>
      </c>
      <c r="IHC185" s="869"/>
      <c r="IHD185" s="869"/>
      <c r="IHE185" s="869"/>
      <c r="IHF185" s="869">
        <v>174</v>
      </c>
      <c r="IHG185" s="869"/>
      <c r="IHH185" s="869"/>
      <c r="IHI185" s="869"/>
      <c r="IHJ185" s="869">
        <v>174</v>
      </c>
      <c r="IHK185" s="869"/>
      <c r="IHL185" s="869"/>
      <c r="IHM185" s="869"/>
      <c r="IHN185" s="869">
        <v>174</v>
      </c>
      <c r="IHO185" s="869"/>
      <c r="IHP185" s="869"/>
      <c r="IHQ185" s="869"/>
      <c r="IHR185" s="869">
        <v>174</v>
      </c>
      <c r="IHS185" s="869"/>
      <c r="IHT185" s="869"/>
      <c r="IHU185" s="869"/>
      <c r="IHV185" s="869">
        <v>174</v>
      </c>
      <c r="IHW185" s="869"/>
      <c r="IHX185" s="869"/>
      <c r="IHY185" s="869"/>
      <c r="IHZ185" s="869">
        <v>174</v>
      </c>
      <c r="IIA185" s="869"/>
      <c r="IIB185" s="869"/>
      <c r="IIC185" s="869"/>
      <c r="IID185" s="869">
        <v>174</v>
      </c>
      <c r="IIE185" s="869"/>
      <c r="IIF185" s="869"/>
      <c r="IIG185" s="869"/>
      <c r="IIH185" s="869">
        <v>174</v>
      </c>
      <c r="III185" s="869"/>
      <c r="IIJ185" s="869"/>
      <c r="IIK185" s="869"/>
      <c r="IIL185" s="869">
        <v>174</v>
      </c>
      <c r="IIM185" s="869"/>
      <c r="IIN185" s="869"/>
      <c r="IIO185" s="869"/>
      <c r="IIP185" s="869">
        <v>174</v>
      </c>
      <c r="IIQ185" s="869"/>
      <c r="IIR185" s="869"/>
      <c r="IIS185" s="869"/>
      <c r="IIT185" s="869">
        <v>174</v>
      </c>
      <c r="IIU185" s="869"/>
      <c r="IIV185" s="869"/>
      <c r="IIW185" s="869"/>
      <c r="IIX185" s="869">
        <v>174</v>
      </c>
      <c r="IIY185" s="869"/>
      <c r="IIZ185" s="869"/>
      <c r="IJA185" s="869"/>
      <c r="IJB185" s="869">
        <v>174</v>
      </c>
      <c r="IJC185" s="869"/>
      <c r="IJD185" s="869"/>
      <c r="IJE185" s="869"/>
      <c r="IJF185" s="869">
        <v>174</v>
      </c>
      <c r="IJG185" s="869"/>
      <c r="IJH185" s="869"/>
      <c r="IJI185" s="869"/>
      <c r="IJJ185" s="869">
        <v>174</v>
      </c>
      <c r="IJK185" s="869"/>
      <c r="IJL185" s="869"/>
      <c r="IJM185" s="869"/>
      <c r="IJN185" s="869">
        <v>174</v>
      </c>
      <c r="IJO185" s="869"/>
      <c r="IJP185" s="869"/>
      <c r="IJQ185" s="869"/>
      <c r="IJR185" s="869">
        <v>174</v>
      </c>
      <c r="IJS185" s="869"/>
      <c r="IJT185" s="869"/>
      <c r="IJU185" s="869"/>
      <c r="IJV185" s="869">
        <v>174</v>
      </c>
      <c r="IJW185" s="869"/>
      <c r="IJX185" s="869"/>
      <c r="IJY185" s="869"/>
      <c r="IJZ185" s="869">
        <v>174</v>
      </c>
      <c r="IKA185" s="869"/>
      <c r="IKB185" s="869"/>
      <c r="IKC185" s="869"/>
      <c r="IKD185" s="869">
        <v>174</v>
      </c>
      <c r="IKE185" s="869"/>
      <c r="IKF185" s="869"/>
      <c r="IKG185" s="869"/>
      <c r="IKH185" s="869">
        <v>174</v>
      </c>
      <c r="IKI185" s="869"/>
      <c r="IKJ185" s="869"/>
      <c r="IKK185" s="869"/>
      <c r="IKL185" s="869">
        <v>174</v>
      </c>
      <c r="IKM185" s="869"/>
      <c r="IKN185" s="869"/>
      <c r="IKO185" s="869"/>
      <c r="IKP185" s="869">
        <v>174</v>
      </c>
      <c r="IKQ185" s="869"/>
      <c r="IKR185" s="869"/>
      <c r="IKS185" s="869"/>
      <c r="IKT185" s="869">
        <v>174</v>
      </c>
      <c r="IKU185" s="869"/>
      <c r="IKV185" s="869"/>
      <c r="IKW185" s="869"/>
      <c r="IKX185" s="869">
        <v>174</v>
      </c>
      <c r="IKY185" s="869"/>
      <c r="IKZ185" s="869"/>
      <c r="ILA185" s="869"/>
      <c r="ILB185" s="869">
        <v>174</v>
      </c>
      <c r="ILC185" s="869"/>
      <c r="ILD185" s="869"/>
      <c r="ILE185" s="869"/>
      <c r="ILF185" s="869">
        <v>174</v>
      </c>
      <c r="ILG185" s="869"/>
      <c r="ILH185" s="869"/>
      <c r="ILI185" s="869"/>
      <c r="ILJ185" s="869">
        <v>174</v>
      </c>
      <c r="ILK185" s="869"/>
      <c r="ILL185" s="869"/>
      <c r="ILM185" s="869"/>
      <c r="ILN185" s="869">
        <v>174</v>
      </c>
      <c r="ILO185" s="869"/>
      <c r="ILP185" s="869"/>
      <c r="ILQ185" s="869"/>
      <c r="ILR185" s="869">
        <v>174</v>
      </c>
      <c r="ILS185" s="869"/>
      <c r="ILT185" s="869"/>
      <c r="ILU185" s="869"/>
      <c r="ILV185" s="869">
        <v>174</v>
      </c>
      <c r="ILW185" s="869"/>
      <c r="ILX185" s="869"/>
      <c r="ILY185" s="869"/>
      <c r="ILZ185" s="869">
        <v>174</v>
      </c>
      <c r="IMA185" s="869"/>
      <c r="IMB185" s="869"/>
      <c r="IMC185" s="869"/>
      <c r="IMD185" s="869">
        <v>174</v>
      </c>
      <c r="IME185" s="869"/>
      <c r="IMF185" s="869"/>
      <c r="IMG185" s="869"/>
      <c r="IMH185" s="869">
        <v>174</v>
      </c>
      <c r="IMI185" s="869"/>
      <c r="IMJ185" s="869"/>
      <c r="IMK185" s="869"/>
      <c r="IML185" s="869">
        <v>174</v>
      </c>
      <c r="IMM185" s="869"/>
      <c r="IMN185" s="869"/>
      <c r="IMO185" s="869"/>
      <c r="IMP185" s="869">
        <v>174</v>
      </c>
      <c r="IMQ185" s="869"/>
      <c r="IMR185" s="869"/>
      <c r="IMS185" s="869"/>
      <c r="IMT185" s="869">
        <v>174</v>
      </c>
      <c r="IMU185" s="869"/>
      <c r="IMV185" s="869"/>
      <c r="IMW185" s="869"/>
      <c r="IMX185" s="869">
        <v>174</v>
      </c>
      <c r="IMY185" s="869"/>
      <c r="IMZ185" s="869"/>
      <c r="INA185" s="869"/>
      <c r="INB185" s="869">
        <v>174</v>
      </c>
      <c r="INC185" s="869"/>
      <c r="IND185" s="869"/>
      <c r="INE185" s="869"/>
      <c r="INF185" s="869">
        <v>174</v>
      </c>
      <c r="ING185" s="869"/>
      <c r="INH185" s="869"/>
      <c r="INI185" s="869"/>
      <c r="INJ185" s="869">
        <v>174</v>
      </c>
      <c r="INK185" s="869"/>
      <c r="INL185" s="869"/>
      <c r="INM185" s="869"/>
      <c r="INN185" s="869">
        <v>174</v>
      </c>
      <c r="INO185" s="869"/>
      <c r="INP185" s="869"/>
      <c r="INQ185" s="869"/>
      <c r="INR185" s="869">
        <v>174</v>
      </c>
      <c r="INS185" s="869"/>
      <c r="INT185" s="869"/>
      <c r="INU185" s="869"/>
      <c r="INV185" s="869">
        <v>174</v>
      </c>
      <c r="INW185" s="869"/>
      <c r="INX185" s="869"/>
      <c r="INY185" s="869"/>
      <c r="INZ185" s="869">
        <v>174</v>
      </c>
      <c r="IOA185" s="869"/>
      <c r="IOB185" s="869"/>
      <c r="IOC185" s="869"/>
      <c r="IOD185" s="869">
        <v>174</v>
      </c>
      <c r="IOE185" s="869"/>
      <c r="IOF185" s="869"/>
      <c r="IOG185" s="869"/>
      <c r="IOH185" s="869">
        <v>174</v>
      </c>
      <c r="IOI185" s="869"/>
      <c r="IOJ185" s="869"/>
      <c r="IOK185" s="869"/>
      <c r="IOL185" s="869">
        <v>174</v>
      </c>
      <c r="IOM185" s="869"/>
      <c r="ION185" s="869"/>
      <c r="IOO185" s="869"/>
      <c r="IOP185" s="869">
        <v>174</v>
      </c>
      <c r="IOQ185" s="869"/>
      <c r="IOR185" s="869"/>
      <c r="IOS185" s="869"/>
      <c r="IOT185" s="869">
        <v>174</v>
      </c>
      <c r="IOU185" s="869"/>
      <c r="IOV185" s="869"/>
      <c r="IOW185" s="869"/>
      <c r="IOX185" s="869">
        <v>174</v>
      </c>
      <c r="IOY185" s="869"/>
      <c r="IOZ185" s="869"/>
      <c r="IPA185" s="869"/>
      <c r="IPB185" s="869">
        <v>174</v>
      </c>
      <c r="IPC185" s="869"/>
      <c r="IPD185" s="869"/>
      <c r="IPE185" s="869"/>
      <c r="IPF185" s="869">
        <v>174</v>
      </c>
      <c r="IPG185" s="869"/>
      <c r="IPH185" s="869"/>
      <c r="IPI185" s="869"/>
      <c r="IPJ185" s="869">
        <v>174</v>
      </c>
      <c r="IPK185" s="869"/>
      <c r="IPL185" s="869"/>
      <c r="IPM185" s="869"/>
      <c r="IPN185" s="869">
        <v>174</v>
      </c>
      <c r="IPO185" s="869"/>
      <c r="IPP185" s="869"/>
      <c r="IPQ185" s="869"/>
      <c r="IPR185" s="869">
        <v>174</v>
      </c>
      <c r="IPS185" s="869"/>
      <c r="IPT185" s="869"/>
      <c r="IPU185" s="869"/>
      <c r="IPV185" s="869">
        <v>174</v>
      </c>
      <c r="IPW185" s="869"/>
      <c r="IPX185" s="869"/>
      <c r="IPY185" s="869"/>
      <c r="IPZ185" s="869">
        <v>174</v>
      </c>
      <c r="IQA185" s="869"/>
      <c r="IQB185" s="869"/>
      <c r="IQC185" s="869"/>
      <c r="IQD185" s="869">
        <v>174</v>
      </c>
      <c r="IQE185" s="869"/>
      <c r="IQF185" s="869"/>
      <c r="IQG185" s="869"/>
      <c r="IQH185" s="869">
        <v>174</v>
      </c>
      <c r="IQI185" s="869"/>
      <c r="IQJ185" s="869"/>
      <c r="IQK185" s="869"/>
      <c r="IQL185" s="869">
        <v>174</v>
      </c>
      <c r="IQM185" s="869"/>
      <c r="IQN185" s="869"/>
      <c r="IQO185" s="869"/>
      <c r="IQP185" s="869">
        <v>174</v>
      </c>
      <c r="IQQ185" s="869"/>
      <c r="IQR185" s="869"/>
      <c r="IQS185" s="869"/>
      <c r="IQT185" s="869">
        <v>174</v>
      </c>
      <c r="IQU185" s="869"/>
      <c r="IQV185" s="869"/>
      <c r="IQW185" s="869"/>
      <c r="IQX185" s="869">
        <v>174</v>
      </c>
      <c r="IQY185" s="869"/>
      <c r="IQZ185" s="869"/>
      <c r="IRA185" s="869"/>
      <c r="IRB185" s="869">
        <v>174</v>
      </c>
      <c r="IRC185" s="869"/>
      <c r="IRD185" s="869"/>
      <c r="IRE185" s="869"/>
      <c r="IRF185" s="869">
        <v>174</v>
      </c>
      <c r="IRG185" s="869"/>
      <c r="IRH185" s="869"/>
      <c r="IRI185" s="869"/>
      <c r="IRJ185" s="869">
        <v>174</v>
      </c>
      <c r="IRK185" s="869"/>
      <c r="IRL185" s="869"/>
      <c r="IRM185" s="869"/>
      <c r="IRN185" s="869">
        <v>174</v>
      </c>
      <c r="IRO185" s="869"/>
      <c r="IRP185" s="869"/>
      <c r="IRQ185" s="869"/>
      <c r="IRR185" s="869">
        <v>174</v>
      </c>
      <c r="IRS185" s="869"/>
      <c r="IRT185" s="869"/>
      <c r="IRU185" s="869"/>
      <c r="IRV185" s="869">
        <v>174</v>
      </c>
      <c r="IRW185" s="869"/>
      <c r="IRX185" s="869"/>
      <c r="IRY185" s="869"/>
      <c r="IRZ185" s="869">
        <v>174</v>
      </c>
      <c r="ISA185" s="869"/>
      <c r="ISB185" s="869"/>
      <c r="ISC185" s="869"/>
      <c r="ISD185" s="869">
        <v>174</v>
      </c>
      <c r="ISE185" s="869"/>
      <c r="ISF185" s="869"/>
      <c r="ISG185" s="869"/>
      <c r="ISH185" s="869">
        <v>174</v>
      </c>
      <c r="ISI185" s="869"/>
      <c r="ISJ185" s="869"/>
      <c r="ISK185" s="869"/>
      <c r="ISL185" s="869">
        <v>174</v>
      </c>
      <c r="ISM185" s="869"/>
      <c r="ISN185" s="869"/>
      <c r="ISO185" s="869"/>
      <c r="ISP185" s="869">
        <v>174</v>
      </c>
      <c r="ISQ185" s="869"/>
      <c r="ISR185" s="869"/>
      <c r="ISS185" s="869"/>
      <c r="IST185" s="869">
        <v>174</v>
      </c>
      <c r="ISU185" s="869"/>
      <c r="ISV185" s="869"/>
      <c r="ISW185" s="869"/>
      <c r="ISX185" s="869">
        <v>174</v>
      </c>
      <c r="ISY185" s="869"/>
      <c r="ISZ185" s="869"/>
      <c r="ITA185" s="869"/>
      <c r="ITB185" s="869">
        <v>174</v>
      </c>
      <c r="ITC185" s="869"/>
      <c r="ITD185" s="869"/>
      <c r="ITE185" s="869"/>
      <c r="ITF185" s="869">
        <v>174</v>
      </c>
      <c r="ITG185" s="869"/>
      <c r="ITH185" s="869"/>
      <c r="ITI185" s="869"/>
      <c r="ITJ185" s="869">
        <v>174</v>
      </c>
      <c r="ITK185" s="869"/>
      <c r="ITL185" s="869"/>
      <c r="ITM185" s="869"/>
      <c r="ITN185" s="869">
        <v>174</v>
      </c>
      <c r="ITO185" s="869"/>
      <c r="ITP185" s="869"/>
      <c r="ITQ185" s="869"/>
      <c r="ITR185" s="869">
        <v>174</v>
      </c>
      <c r="ITS185" s="869"/>
      <c r="ITT185" s="869"/>
      <c r="ITU185" s="869"/>
      <c r="ITV185" s="869">
        <v>174</v>
      </c>
      <c r="ITW185" s="869"/>
      <c r="ITX185" s="869"/>
      <c r="ITY185" s="869"/>
      <c r="ITZ185" s="869">
        <v>174</v>
      </c>
      <c r="IUA185" s="869"/>
      <c r="IUB185" s="869"/>
      <c r="IUC185" s="869"/>
      <c r="IUD185" s="869">
        <v>174</v>
      </c>
      <c r="IUE185" s="869"/>
      <c r="IUF185" s="869"/>
      <c r="IUG185" s="869"/>
      <c r="IUH185" s="869">
        <v>174</v>
      </c>
      <c r="IUI185" s="869"/>
      <c r="IUJ185" s="869"/>
      <c r="IUK185" s="869"/>
      <c r="IUL185" s="869">
        <v>174</v>
      </c>
      <c r="IUM185" s="869"/>
      <c r="IUN185" s="869"/>
      <c r="IUO185" s="869"/>
      <c r="IUP185" s="869">
        <v>174</v>
      </c>
      <c r="IUQ185" s="869"/>
      <c r="IUR185" s="869"/>
      <c r="IUS185" s="869"/>
      <c r="IUT185" s="869">
        <v>174</v>
      </c>
      <c r="IUU185" s="869"/>
      <c r="IUV185" s="869"/>
      <c r="IUW185" s="869"/>
      <c r="IUX185" s="869">
        <v>174</v>
      </c>
      <c r="IUY185" s="869"/>
      <c r="IUZ185" s="869"/>
      <c r="IVA185" s="869"/>
      <c r="IVB185" s="869">
        <v>174</v>
      </c>
      <c r="IVC185" s="869"/>
      <c r="IVD185" s="869"/>
      <c r="IVE185" s="869"/>
      <c r="IVF185" s="869">
        <v>174</v>
      </c>
      <c r="IVG185" s="869"/>
      <c r="IVH185" s="869"/>
      <c r="IVI185" s="869"/>
      <c r="IVJ185" s="869">
        <v>174</v>
      </c>
      <c r="IVK185" s="869"/>
      <c r="IVL185" s="869"/>
      <c r="IVM185" s="869"/>
      <c r="IVN185" s="869">
        <v>174</v>
      </c>
      <c r="IVO185" s="869"/>
      <c r="IVP185" s="869"/>
      <c r="IVQ185" s="869"/>
      <c r="IVR185" s="869">
        <v>174</v>
      </c>
      <c r="IVS185" s="869"/>
      <c r="IVT185" s="869"/>
      <c r="IVU185" s="869"/>
      <c r="IVV185" s="869">
        <v>174</v>
      </c>
      <c r="IVW185" s="869"/>
      <c r="IVX185" s="869"/>
      <c r="IVY185" s="869"/>
      <c r="IVZ185" s="869">
        <v>174</v>
      </c>
      <c r="IWA185" s="869"/>
      <c r="IWB185" s="869"/>
      <c r="IWC185" s="869"/>
      <c r="IWD185" s="869">
        <v>174</v>
      </c>
      <c r="IWE185" s="869"/>
      <c r="IWF185" s="869"/>
      <c r="IWG185" s="869"/>
      <c r="IWH185" s="869">
        <v>174</v>
      </c>
      <c r="IWI185" s="869"/>
      <c r="IWJ185" s="869"/>
      <c r="IWK185" s="869"/>
      <c r="IWL185" s="869">
        <v>174</v>
      </c>
      <c r="IWM185" s="869"/>
      <c r="IWN185" s="869"/>
      <c r="IWO185" s="869"/>
      <c r="IWP185" s="869">
        <v>174</v>
      </c>
      <c r="IWQ185" s="869"/>
      <c r="IWR185" s="869"/>
      <c r="IWS185" s="869"/>
      <c r="IWT185" s="869">
        <v>174</v>
      </c>
      <c r="IWU185" s="869"/>
      <c r="IWV185" s="869"/>
      <c r="IWW185" s="869"/>
      <c r="IWX185" s="869">
        <v>174</v>
      </c>
      <c r="IWY185" s="869"/>
      <c r="IWZ185" s="869"/>
      <c r="IXA185" s="869"/>
      <c r="IXB185" s="869">
        <v>174</v>
      </c>
      <c r="IXC185" s="869"/>
      <c r="IXD185" s="869"/>
      <c r="IXE185" s="869"/>
      <c r="IXF185" s="869">
        <v>174</v>
      </c>
      <c r="IXG185" s="869"/>
      <c r="IXH185" s="869"/>
      <c r="IXI185" s="869"/>
      <c r="IXJ185" s="869">
        <v>174</v>
      </c>
      <c r="IXK185" s="869"/>
      <c r="IXL185" s="869"/>
      <c r="IXM185" s="869"/>
      <c r="IXN185" s="869">
        <v>174</v>
      </c>
      <c r="IXO185" s="869"/>
      <c r="IXP185" s="869"/>
      <c r="IXQ185" s="869"/>
      <c r="IXR185" s="869">
        <v>174</v>
      </c>
      <c r="IXS185" s="869"/>
      <c r="IXT185" s="869"/>
      <c r="IXU185" s="869"/>
      <c r="IXV185" s="869">
        <v>174</v>
      </c>
      <c r="IXW185" s="869"/>
      <c r="IXX185" s="869"/>
      <c r="IXY185" s="869"/>
      <c r="IXZ185" s="869">
        <v>174</v>
      </c>
      <c r="IYA185" s="869"/>
      <c r="IYB185" s="869"/>
      <c r="IYC185" s="869"/>
      <c r="IYD185" s="869">
        <v>174</v>
      </c>
      <c r="IYE185" s="869"/>
      <c r="IYF185" s="869"/>
      <c r="IYG185" s="869"/>
      <c r="IYH185" s="869">
        <v>174</v>
      </c>
      <c r="IYI185" s="869"/>
      <c r="IYJ185" s="869"/>
      <c r="IYK185" s="869"/>
      <c r="IYL185" s="869">
        <v>174</v>
      </c>
      <c r="IYM185" s="869"/>
      <c r="IYN185" s="869"/>
      <c r="IYO185" s="869"/>
      <c r="IYP185" s="869">
        <v>174</v>
      </c>
      <c r="IYQ185" s="869"/>
      <c r="IYR185" s="869"/>
      <c r="IYS185" s="869"/>
      <c r="IYT185" s="869">
        <v>174</v>
      </c>
      <c r="IYU185" s="869"/>
      <c r="IYV185" s="869"/>
      <c r="IYW185" s="869"/>
      <c r="IYX185" s="869">
        <v>174</v>
      </c>
      <c r="IYY185" s="869"/>
      <c r="IYZ185" s="869"/>
      <c r="IZA185" s="869"/>
      <c r="IZB185" s="869">
        <v>174</v>
      </c>
      <c r="IZC185" s="869"/>
      <c r="IZD185" s="869"/>
      <c r="IZE185" s="869"/>
      <c r="IZF185" s="869">
        <v>174</v>
      </c>
      <c r="IZG185" s="869"/>
      <c r="IZH185" s="869"/>
      <c r="IZI185" s="869"/>
      <c r="IZJ185" s="869">
        <v>174</v>
      </c>
      <c r="IZK185" s="869"/>
      <c r="IZL185" s="869"/>
      <c r="IZM185" s="869"/>
      <c r="IZN185" s="869">
        <v>174</v>
      </c>
      <c r="IZO185" s="869"/>
      <c r="IZP185" s="869"/>
      <c r="IZQ185" s="869"/>
      <c r="IZR185" s="869">
        <v>174</v>
      </c>
      <c r="IZS185" s="869"/>
      <c r="IZT185" s="869"/>
      <c r="IZU185" s="869"/>
      <c r="IZV185" s="869">
        <v>174</v>
      </c>
      <c r="IZW185" s="869"/>
      <c r="IZX185" s="869"/>
      <c r="IZY185" s="869"/>
      <c r="IZZ185" s="869">
        <v>174</v>
      </c>
      <c r="JAA185" s="869"/>
      <c r="JAB185" s="869"/>
      <c r="JAC185" s="869"/>
      <c r="JAD185" s="869">
        <v>174</v>
      </c>
      <c r="JAE185" s="869"/>
      <c r="JAF185" s="869"/>
      <c r="JAG185" s="869"/>
      <c r="JAH185" s="869">
        <v>174</v>
      </c>
      <c r="JAI185" s="869"/>
      <c r="JAJ185" s="869"/>
      <c r="JAK185" s="869"/>
      <c r="JAL185" s="869">
        <v>174</v>
      </c>
      <c r="JAM185" s="869"/>
      <c r="JAN185" s="869"/>
      <c r="JAO185" s="869"/>
      <c r="JAP185" s="869">
        <v>174</v>
      </c>
      <c r="JAQ185" s="869"/>
      <c r="JAR185" s="869"/>
      <c r="JAS185" s="869"/>
      <c r="JAT185" s="869">
        <v>174</v>
      </c>
      <c r="JAU185" s="869"/>
      <c r="JAV185" s="869"/>
      <c r="JAW185" s="869"/>
      <c r="JAX185" s="869">
        <v>174</v>
      </c>
      <c r="JAY185" s="869"/>
      <c r="JAZ185" s="869"/>
      <c r="JBA185" s="869"/>
      <c r="JBB185" s="869">
        <v>174</v>
      </c>
      <c r="JBC185" s="869"/>
      <c r="JBD185" s="869"/>
      <c r="JBE185" s="869"/>
      <c r="JBF185" s="869">
        <v>174</v>
      </c>
      <c r="JBG185" s="869"/>
      <c r="JBH185" s="869"/>
      <c r="JBI185" s="869"/>
      <c r="JBJ185" s="869">
        <v>174</v>
      </c>
      <c r="JBK185" s="869"/>
      <c r="JBL185" s="869"/>
      <c r="JBM185" s="869"/>
      <c r="JBN185" s="869">
        <v>174</v>
      </c>
      <c r="JBO185" s="869"/>
      <c r="JBP185" s="869"/>
      <c r="JBQ185" s="869"/>
      <c r="JBR185" s="869">
        <v>174</v>
      </c>
      <c r="JBS185" s="869"/>
      <c r="JBT185" s="869"/>
      <c r="JBU185" s="869"/>
      <c r="JBV185" s="869">
        <v>174</v>
      </c>
      <c r="JBW185" s="869"/>
      <c r="JBX185" s="869"/>
      <c r="JBY185" s="869"/>
      <c r="JBZ185" s="869">
        <v>174</v>
      </c>
      <c r="JCA185" s="869"/>
      <c r="JCB185" s="869"/>
      <c r="JCC185" s="869"/>
      <c r="JCD185" s="869">
        <v>174</v>
      </c>
      <c r="JCE185" s="869"/>
      <c r="JCF185" s="869"/>
      <c r="JCG185" s="869"/>
      <c r="JCH185" s="869">
        <v>174</v>
      </c>
      <c r="JCI185" s="869"/>
      <c r="JCJ185" s="869"/>
      <c r="JCK185" s="869"/>
      <c r="JCL185" s="869">
        <v>174</v>
      </c>
      <c r="JCM185" s="869"/>
      <c r="JCN185" s="869"/>
      <c r="JCO185" s="869"/>
      <c r="JCP185" s="869">
        <v>174</v>
      </c>
      <c r="JCQ185" s="869"/>
      <c r="JCR185" s="869"/>
      <c r="JCS185" s="869"/>
      <c r="JCT185" s="869">
        <v>174</v>
      </c>
      <c r="JCU185" s="869"/>
      <c r="JCV185" s="869"/>
      <c r="JCW185" s="869"/>
      <c r="JCX185" s="869">
        <v>174</v>
      </c>
      <c r="JCY185" s="869"/>
      <c r="JCZ185" s="869"/>
      <c r="JDA185" s="869"/>
      <c r="JDB185" s="869">
        <v>174</v>
      </c>
      <c r="JDC185" s="869"/>
      <c r="JDD185" s="869"/>
      <c r="JDE185" s="869"/>
      <c r="JDF185" s="869">
        <v>174</v>
      </c>
      <c r="JDG185" s="869"/>
      <c r="JDH185" s="869"/>
      <c r="JDI185" s="869"/>
      <c r="JDJ185" s="869">
        <v>174</v>
      </c>
      <c r="JDK185" s="869"/>
      <c r="JDL185" s="869"/>
      <c r="JDM185" s="869"/>
      <c r="JDN185" s="869">
        <v>174</v>
      </c>
      <c r="JDO185" s="869"/>
      <c r="JDP185" s="869"/>
      <c r="JDQ185" s="869"/>
      <c r="JDR185" s="869">
        <v>174</v>
      </c>
      <c r="JDS185" s="869"/>
      <c r="JDT185" s="869"/>
      <c r="JDU185" s="869"/>
      <c r="JDV185" s="869">
        <v>174</v>
      </c>
      <c r="JDW185" s="869"/>
      <c r="JDX185" s="869"/>
      <c r="JDY185" s="869"/>
      <c r="JDZ185" s="869">
        <v>174</v>
      </c>
      <c r="JEA185" s="869"/>
      <c r="JEB185" s="869"/>
      <c r="JEC185" s="869"/>
      <c r="JED185" s="869">
        <v>174</v>
      </c>
      <c r="JEE185" s="869"/>
      <c r="JEF185" s="869"/>
      <c r="JEG185" s="869"/>
      <c r="JEH185" s="869">
        <v>174</v>
      </c>
      <c r="JEI185" s="869"/>
      <c r="JEJ185" s="869"/>
      <c r="JEK185" s="869"/>
      <c r="JEL185" s="869">
        <v>174</v>
      </c>
      <c r="JEM185" s="869"/>
      <c r="JEN185" s="869"/>
      <c r="JEO185" s="869"/>
      <c r="JEP185" s="869">
        <v>174</v>
      </c>
      <c r="JEQ185" s="869"/>
      <c r="JER185" s="869"/>
      <c r="JES185" s="869"/>
      <c r="JET185" s="869">
        <v>174</v>
      </c>
      <c r="JEU185" s="869"/>
      <c r="JEV185" s="869"/>
      <c r="JEW185" s="869"/>
      <c r="JEX185" s="869">
        <v>174</v>
      </c>
      <c r="JEY185" s="869"/>
      <c r="JEZ185" s="869"/>
      <c r="JFA185" s="869"/>
      <c r="JFB185" s="869">
        <v>174</v>
      </c>
      <c r="JFC185" s="869"/>
      <c r="JFD185" s="869"/>
      <c r="JFE185" s="869"/>
      <c r="JFF185" s="869">
        <v>174</v>
      </c>
      <c r="JFG185" s="869"/>
      <c r="JFH185" s="869"/>
      <c r="JFI185" s="869"/>
      <c r="JFJ185" s="869">
        <v>174</v>
      </c>
      <c r="JFK185" s="869"/>
      <c r="JFL185" s="869"/>
      <c r="JFM185" s="869"/>
      <c r="JFN185" s="869">
        <v>174</v>
      </c>
      <c r="JFO185" s="869"/>
      <c r="JFP185" s="869"/>
      <c r="JFQ185" s="869"/>
      <c r="JFR185" s="869">
        <v>174</v>
      </c>
      <c r="JFS185" s="869"/>
      <c r="JFT185" s="869"/>
      <c r="JFU185" s="869"/>
      <c r="JFV185" s="869">
        <v>174</v>
      </c>
      <c r="JFW185" s="869"/>
      <c r="JFX185" s="869"/>
      <c r="JFY185" s="869"/>
      <c r="JFZ185" s="869">
        <v>174</v>
      </c>
      <c r="JGA185" s="869"/>
      <c r="JGB185" s="869"/>
      <c r="JGC185" s="869"/>
      <c r="JGD185" s="869">
        <v>174</v>
      </c>
      <c r="JGE185" s="869"/>
      <c r="JGF185" s="869"/>
      <c r="JGG185" s="869"/>
      <c r="JGH185" s="869">
        <v>174</v>
      </c>
      <c r="JGI185" s="869"/>
      <c r="JGJ185" s="869"/>
      <c r="JGK185" s="869"/>
      <c r="JGL185" s="869">
        <v>174</v>
      </c>
      <c r="JGM185" s="869"/>
      <c r="JGN185" s="869"/>
      <c r="JGO185" s="869"/>
      <c r="JGP185" s="869">
        <v>174</v>
      </c>
      <c r="JGQ185" s="869"/>
      <c r="JGR185" s="869"/>
      <c r="JGS185" s="869"/>
      <c r="JGT185" s="869">
        <v>174</v>
      </c>
      <c r="JGU185" s="869"/>
      <c r="JGV185" s="869"/>
      <c r="JGW185" s="869"/>
      <c r="JGX185" s="869">
        <v>174</v>
      </c>
      <c r="JGY185" s="869"/>
      <c r="JGZ185" s="869"/>
      <c r="JHA185" s="869"/>
      <c r="JHB185" s="869">
        <v>174</v>
      </c>
      <c r="JHC185" s="869"/>
      <c r="JHD185" s="869"/>
      <c r="JHE185" s="869"/>
      <c r="JHF185" s="869">
        <v>174</v>
      </c>
      <c r="JHG185" s="869"/>
      <c r="JHH185" s="869"/>
      <c r="JHI185" s="869"/>
      <c r="JHJ185" s="869">
        <v>174</v>
      </c>
      <c r="JHK185" s="869"/>
      <c r="JHL185" s="869"/>
      <c r="JHM185" s="869"/>
      <c r="JHN185" s="869">
        <v>174</v>
      </c>
      <c r="JHO185" s="869"/>
      <c r="JHP185" s="869"/>
      <c r="JHQ185" s="869"/>
      <c r="JHR185" s="869">
        <v>174</v>
      </c>
      <c r="JHS185" s="869"/>
      <c r="JHT185" s="869"/>
      <c r="JHU185" s="869"/>
      <c r="JHV185" s="869">
        <v>174</v>
      </c>
      <c r="JHW185" s="869"/>
      <c r="JHX185" s="869"/>
      <c r="JHY185" s="869"/>
      <c r="JHZ185" s="869">
        <v>174</v>
      </c>
      <c r="JIA185" s="869"/>
      <c r="JIB185" s="869"/>
      <c r="JIC185" s="869"/>
      <c r="JID185" s="869">
        <v>174</v>
      </c>
      <c r="JIE185" s="869"/>
      <c r="JIF185" s="869"/>
      <c r="JIG185" s="869"/>
      <c r="JIH185" s="869">
        <v>174</v>
      </c>
      <c r="JII185" s="869"/>
      <c r="JIJ185" s="869"/>
      <c r="JIK185" s="869"/>
      <c r="JIL185" s="869">
        <v>174</v>
      </c>
      <c r="JIM185" s="869"/>
      <c r="JIN185" s="869"/>
      <c r="JIO185" s="869"/>
      <c r="JIP185" s="869">
        <v>174</v>
      </c>
      <c r="JIQ185" s="869"/>
      <c r="JIR185" s="869"/>
      <c r="JIS185" s="869"/>
      <c r="JIT185" s="869">
        <v>174</v>
      </c>
      <c r="JIU185" s="869"/>
      <c r="JIV185" s="869"/>
      <c r="JIW185" s="869"/>
      <c r="JIX185" s="869">
        <v>174</v>
      </c>
      <c r="JIY185" s="869"/>
      <c r="JIZ185" s="869"/>
      <c r="JJA185" s="869"/>
      <c r="JJB185" s="869">
        <v>174</v>
      </c>
      <c r="JJC185" s="869"/>
      <c r="JJD185" s="869"/>
      <c r="JJE185" s="869"/>
      <c r="JJF185" s="869">
        <v>174</v>
      </c>
      <c r="JJG185" s="869"/>
      <c r="JJH185" s="869"/>
      <c r="JJI185" s="869"/>
      <c r="JJJ185" s="869">
        <v>174</v>
      </c>
      <c r="JJK185" s="869"/>
      <c r="JJL185" s="869"/>
      <c r="JJM185" s="869"/>
      <c r="JJN185" s="869">
        <v>174</v>
      </c>
      <c r="JJO185" s="869"/>
      <c r="JJP185" s="869"/>
      <c r="JJQ185" s="869"/>
      <c r="JJR185" s="869">
        <v>174</v>
      </c>
      <c r="JJS185" s="869"/>
      <c r="JJT185" s="869"/>
      <c r="JJU185" s="869"/>
      <c r="JJV185" s="869">
        <v>174</v>
      </c>
      <c r="JJW185" s="869"/>
      <c r="JJX185" s="869"/>
      <c r="JJY185" s="869"/>
      <c r="JJZ185" s="869">
        <v>174</v>
      </c>
      <c r="JKA185" s="869"/>
      <c r="JKB185" s="869"/>
      <c r="JKC185" s="869"/>
      <c r="JKD185" s="869">
        <v>174</v>
      </c>
      <c r="JKE185" s="869"/>
      <c r="JKF185" s="869"/>
      <c r="JKG185" s="869"/>
      <c r="JKH185" s="869">
        <v>174</v>
      </c>
      <c r="JKI185" s="869"/>
      <c r="JKJ185" s="869"/>
      <c r="JKK185" s="869"/>
      <c r="JKL185" s="869">
        <v>174</v>
      </c>
      <c r="JKM185" s="869"/>
      <c r="JKN185" s="869"/>
      <c r="JKO185" s="869"/>
      <c r="JKP185" s="869">
        <v>174</v>
      </c>
      <c r="JKQ185" s="869"/>
      <c r="JKR185" s="869"/>
      <c r="JKS185" s="869"/>
      <c r="JKT185" s="869">
        <v>174</v>
      </c>
      <c r="JKU185" s="869"/>
      <c r="JKV185" s="869"/>
      <c r="JKW185" s="869"/>
      <c r="JKX185" s="869">
        <v>174</v>
      </c>
      <c r="JKY185" s="869"/>
      <c r="JKZ185" s="869"/>
      <c r="JLA185" s="869"/>
      <c r="JLB185" s="869">
        <v>174</v>
      </c>
      <c r="JLC185" s="869"/>
      <c r="JLD185" s="869"/>
      <c r="JLE185" s="869"/>
      <c r="JLF185" s="869">
        <v>174</v>
      </c>
      <c r="JLG185" s="869"/>
      <c r="JLH185" s="869"/>
      <c r="JLI185" s="869"/>
      <c r="JLJ185" s="869">
        <v>174</v>
      </c>
      <c r="JLK185" s="869"/>
      <c r="JLL185" s="869"/>
      <c r="JLM185" s="869"/>
      <c r="JLN185" s="869">
        <v>174</v>
      </c>
      <c r="JLO185" s="869"/>
      <c r="JLP185" s="869"/>
      <c r="JLQ185" s="869"/>
      <c r="JLR185" s="869">
        <v>174</v>
      </c>
      <c r="JLS185" s="869"/>
      <c r="JLT185" s="869"/>
      <c r="JLU185" s="869"/>
      <c r="JLV185" s="869">
        <v>174</v>
      </c>
      <c r="JLW185" s="869"/>
      <c r="JLX185" s="869"/>
      <c r="JLY185" s="869"/>
      <c r="JLZ185" s="869">
        <v>174</v>
      </c>
      <c r="JMA185" s="869"/>
      <c r="JMB185" s="869"/>
      <c r="JMC185" s="869"/>
      <c r="JMD185" s="869">
        <v>174</v>
      </c>
      <c r="JME185" s="869"/>
      <c r="JMF185" s="869"/>
      <c r="JMG185" s="869"/>
      <c r="JMH185" s="869">
        <v>174</v>
      </c>
      <c r="JMI185" s="869"/>
      <c r="JMJ185" s="869"/>
      <c r="JMK185" s="869"/>
      <c r="JML185" s="869">
        <v>174</v>
      </c>
      <c r="JMM185" s="869"/>
      <c r="JMN185" s="869"/>
      <c r="JMO185" s="869"/>
      <c r="JMP185" s="869">
        <v>174</v>
      </c>
      <c r="JMQ185" s="869"/>
      <c r="JMR185" s="869"/>
      <c r="JMS185" s="869"/>
      <c r="JMT185" s="869">
        <v>174</v>
      </c>
      <c r="JMU185" s="869"/>
      <c r="JMV185" s="869"/>
      <c r="JMW185" s="869"/>
      <c r="JMX185" s="869">
        <v>174</v>
      </c>
      <c r="JMY185" s="869"/>
      <c r="JMZ185" s="869"/>
      <c r="JNA185" s="869"/>
      <c r="JNB185" s="869">
        <v>174</v>
      </c>
      <c r="JNC185" s="869"/>
      <c r="JND185" s="869"/>
      <c r="JNE185" s="869"/>
      <c r="JNF185" s="869">
        <v>174</v>
      </c>
      <c r="JNG185" s="869"/>
      <c r="JNH185" s="869"/>
      <c r="JNI185" s="869"/>
      <c r="JNJ185" s="869">
        <v>174</v>
      </c>
      <c r="JNK185" s="869"/>
      <c r="JNL185" s="869"/>
      <c r="JNM185" s="869"/>
      <c r="JNN185" s="869">
        <v>174</v>
      </c>
      <c r="JNO185" s="869"/>
      <c r="JNP185" s="869"/>
      <c r="JNQ185" s="869"/>
      <c r="JNR185" s="869">
        <v>174</v>
      </c>
      <c r="JNS185" s="869"/>
      <c r="JNT185" s="869"/>
      <c r="JNU185" s="869"/>
      <c r="JNV185" s="869">
        <v>174</v>
      </c>
      <c r="JNW185" s="869"/>
      <c r="JNX185" s="869"/>
      <c r="JNY185" s="869"/>
      <c r="JNZ185" s="869">
        <v>174</v>
      </c>
      <c r="JOA185" s="869"/>
      <c r="JOB185" s="869"/>
      <c r="JOC185" s="869"/>
      <c r="JOD185" s="869">
        <v>174</v>
      </c>
      <c r="JOE185" s="869"/>
      <c r="JOF185" s="869"/>
      <c r="JOG185" s="869"/>
      <c r="JOH185" s="869">
        <v>174</v>
      </c>
      <c r="JOI185" s="869"/>
      <c r="JOJ185" s="869"/>
      <c r="JOK185" s="869"/>
      <c r="JOL185" s="869">
        <v>174</v>
      </c>
      <c r="JOM185" s="869"/>
      <c r="JON185" s="869"/>
      <c r="JOO185" s="869"/>
      <c r="JOP185" s="869">
        <v>174</v>
      </c>
      <c r="JOQ185" s="869"/>
      <c r="JOR185" s="869"/>
      <c r="JOS185" s="869"/>
      <c r="JOT185" s="869">
        <v>174</v>
      </c>
      <c r="JOU185" s="869"/>
      <c r="JOV185" s="869"/>
      <c r="JOW185" s="869"/>
      <c r="JOX185" s="869">
        <v>174</v>
      </c>
      <c r="JOY185" s="869"/>
      <c r="JOZ185" s="869"/>
      <c r="JPA185" s="869"/>
      <c r="JPB185" s="869">
        <v>174</v>
      </c>
      <c r="JPC185" s="869"/>
      <c r="JPD185" s="869"/>
      <c r="JPE185" s="869"/>
      <c r="JPF185" s="869">
        <v>174</v>
      </c>
      <c r="JPG185" s="869"/>
      <c r="JPH185" s="869"/>
      <c r="JPI185" s="869"/>
      <c r="JPJ185" s="869">
        <v>174</v>
      </c>
      <c r="JPK185" s="869"/>
      <c r="JPL185" s="869"/>
      <c r="JPM185" s="869"/>
      <c r="JPN185" s="869">
        <v>174</v>
      </c>
      <c r="JPO185" s="869"/>
      <c r="JPP185" s="869"/>
      <c r="JPQ185" s="869"/>
      <c r="JPR185" s="869">
        <v>174</v>
      </c>
      <c r="JPS185" s="869"/>
      <c r="JPT185" s="869"/>
      <c r="JPU185" s="869"/>
      <c r="JPV185" s="869">
        <v>174</v>
      </c>
      <c r="JPW185" s="869"/>
      <c r="JPX185" s="869"/>
      <c r="JPY185" s="869"/>
      <c r="JPZ185" s="869">
        <v>174</v>
      </c>
      <c r="JQA185" s="869"/>
      <c r="JQB185" s="869"/>
      <c r="JQC185" s="869"/>
      <c r="JQD185" s="869">
        <v>174</v>
      </c>
      <c r="JQE185" s="869"/>
      <c r="JQF185" s="869"/>
      <c r="JQG185" s="869"/>
      <c r="JQH185" s="869">
        <v>174</v>
      </c>
      <c r="JQI185" s="869"/>
      <c r="JQJ185" s="869"/>
      <c r="JQK185" s="869"/>
      <c r="JQL185" s="869">
        <v>174</v>
      </c>
      <c r="JQM185" s="869"/>
      <c r="JQN185" s="869"/>
      <c r="JQO185" s="869"/>
      <c r="JQP185" s="869">
        <v>174</v>
      </c>
      <c r="JQQ185" s="869"/>
      <c r="JQR185" s="869"/>
      <c r="JQS185" s="869"/>
      <c r="JQT185" s="869">
        <v>174</v>
      </c>
      <c r="JQU185" s="869"/>
      <c r="JQV185" s="869"/>
      <c r="JQW185" s="869"/>
      <c r="JQX185" s="869">
        <v>174</v>
      </c>
      <c r="JQY185" s="869"/>
      <c r="JQZ185" s="869"/>
      <c r="JRA185" s="869"/>
      <c r="JRB185" s="869">
        <v>174</v>
      </c>
      <c r="JRC185" s="869"/>
      <c r="JRD185" s="869"/>
      <c r="JRE185" s="869"/>
      <c r="JRF185" s="869">
        <v>174</v>
      </c>
      <c r="JRG185" s="869"/>
      <c r="JRH185" s="869"/>
      <c r="JRI185" s="869"/>
      <c r="JRJ185" s="869">
        <v>174</v>
      </c>
      <c r="JRK185" s="869"/>
      <c r="JRL185" s="869"/>
      <c r="JRM185" s="869"/>
      <c r="JRN185" s="869">
        <v>174</v>
      </c>
      <c r="JRO185" s="869"/>
      <c r="JRP185" s="869"/>
      <c r="JRQ185" s="869"/>
      <c r="JRR185" s="869">
        <v>174</v>
      </c>
      <c r="JRS185" s="869"/>
      <c r="JRT185" s="869"/>
      <c r="JRU185" s="869"/>
      <c r="JRV185" s="869">
        <v>174</v>
      </c>
      <c r="JRW185" s="869"/>
      <c r="JRX185" s="869"/>
      <c r="JRY185" s="869"/>
      <c r="JRZ185" s="869">
        <v>174</v>
      </c>
      <c r="JSA185" s="869"/>
      <c r="JSB185" s="869"/>
      <c r="JSC185" s="869"/>
      <c r="JSD185" s="869">
        <v>174</v>
      </c>
      <c r="JSE185" s="869"/>
      <c r="JSF185" s="869"/>
      <c r="JSG185" s="869"/>
      <c r="JSH185" s="869">
        <v>174</v>
      </c>
      <c r="JSI185" s="869"/>
      <c r="JSJ185" s="869"/>
      <c r="JSK185" s="869"/>
      <c r="JSL185" s="869">
        <v>174</v>
      </c>
      <c r="JSM185" s="869"/>
      <c r="JSN185" s="869"/>
      <c r="JSO185" s="869"/>
      <c r="JSP185" s="869">
        <v>174</v>
      </c>
      <c r="JSQ185" s="869"/>
      <c r="JSR185" s="869"/>
      <c r="JSS185" s="869"/>
      <c r="JST185" s="869">
        <v>174</v>
      </c>
      <c r="JSU185" s="869"/>
      <c r="JSV185" s="869"/>
      <c r="JSW185" s="869"/>
      <c r="JSX185" s="869">
        <v>174</v>
      </c>
      <c r="JSY185" s="869"/>
      <c r="JSZ185" s="869"/>
      <c r="JTA185" s="869"/>
      <c r="JTB185" s="869">
        <v>174</v>
      </c>
      <c r="JTC185" s="869"/>
      <c r="JTD185" s="869"/>
      <c r="JTE185" s="869"/>
      <c r="JTF185" s="869">
        <v>174</v>
      </c>
      <c r="JTG185" s="869"/>
      <c r="JTH185" s="869"/>
      <c r="JTI185" s="869"/>
      <c r="JTJ185" s="869">
        <v>174</v>
      </c>
      <c r="JTK185" s="869"/>
      <c r="JTL185" s="869"/>
      <c r="JTM185" s="869"/>
      <c r="JTN185" s="869">
        <v>174</v>
      </c>
      <c r="JTO185" s="869"/>
      <c r="JTP185" s="869"/>
      <c r="JTQ185" s="869"/>
      <c r="JTR185" s="869">
        <v>174</v>
      </c>
      <c r="JTS185" s="869"/>
      <c r="JTT185" s="869"/>
      <c r="JTU185" s="869"/>
      <c r="JTV185" s="869">
        <v>174</v>
      </c>
      <c r="JTW185" s="869"/>
      <c r="JTX185" s="869"/>
      <c r="JTY185" s="869"/>
      <c r="JTZ185" s="869">
        <v>174</v>
      </c>
      <c r="JUA185" s="869"/>
      <c r="JUB185" s="869"/>
      <c r="JUC185" s="869"/>
      <c r="JUD185" s="869">
        <v>174</v>
      </c>
      <c r="JUE185" s="869"/>
      <c r="JUF185" s="869"/>
      <c r="JUG185" s="869"/>
      <c r="JUH185" s="869">
        <v>174</v>
      </c>
      <c r="JUI185" s="869"/>
      <c r="JUJ185" s="869"/>
      <c r="JUK185" s="869"/>
      <c r="JUL185" s="869">
        <v>174</v>
      </c>
      <c r="JUM185" s="869"/>
      <c r="JUN185" s="869"/>
      <c r="JUO185" s="869"/>
      <c r="JUP185" s="869">
        <v>174</v>
      </c>
      <c r="JUQ185" s="869"/>
      <c r="JUR185" s="869"/>
      <c r="JUS185" s="869"/>
      <c r="JUT185" s="869">
        <v>174</v>
      </c>
      <c r="JUU185" s="869"/>
      <c r="JUV185" s="869"/>
      <c r="JUW185" s="869"/>
      <c r="JUX185" s="869">
        <v>174</v>
      </c>
      <c r="JUY185" s="869"/>
      <c r="JUZ185" s="869"/>
      <c r="JVA185" s="869"/>
      <c r="JVB185" s="869">
        <v>174</v>
      </c>
      <c r="JVC185" s="869"/>
      <c r="JVD185" s="869"/>
      <c r="JVE185" s="869"/>
      <c r="JVF185" s="869">
        <v>174</v>
      </c>
      <c r="JVG185" s="869"/>
      <c r="JVH185" s="869"/>
      <c r="JVI185" s="869"/>
      <c r="JVJ185" s="869">
        <v>174</v>
      </c>
      <c r="JVK185" s="869"/>
      <c r="JVL185" s="869"/>
      <c r="JVM185" s="869"/>
      <c r="JVN185" s="869">
        <v>174</v>
      </c>
      <c r="JVO185" s="869"/>
      <c r="JVP185" s="869"/>
      <c r="JVQ185" s="869"/>
      <c r="JVR185" s="869">
        <v>174</v>
      </c>
      <c r="JVS185" s="869"/>
      <c r="JVT185" s="869"/>
      <c r="JVU185" s="869"/>
      <c r="JVV185" s="869">
        <v>174</v>
      </c>
      <c r="JVW185" s="869"/>
      <c r="JVX185" s="869"/>
      <c r="JVY185" s="869"/>
      <c r="JVZ185" s="869">
        <v>174</v>
      </c>
      <c r="JWA185" s="869"/>
      <c r="JWB185" s="869"/>
      <c r="JWC185" s="869"/>
      <c r="JWD185" s="869">
        <v>174</v>
      </c>
      <c r="JWE185" s="869"/>
      <c r="JWF185" s="869"/>
      <c r="JWG185" s="869"/>
      <c r="JWH185" s="869">
        <v>174</v>
      </c>
      <c r="JWI185" s="869"/>
      <c r="JWJ185" s="869"/>
      <c r="JWK185" s="869"/>
      <c r="JWL185" s="869">
        <v>174</v>
      </c>
      <c r="JWM185" s="869"/>
      <c r="JWN185" s="869"/>
      <c r="JWO185" s="869"/>
      <c r="JWP185" s="869">
        <v>174</v>
      </c>
      <c r="JWQ185" s="869"/>
      <c r="JWR185" s="869"/>
      <c r="JWS185" s="869"/>
      <c r="JWT185" s="869">
        <v>174</v>
      </c>
      <c r="JWU185" s="869"/>
      <c r="JWV185" s="869"/>
      <c r="JWW185" s="869"/>
      <c r="JWX185" s="869">
        <v>174</v>
      </c>
      <c r="JWY185" s="869"/>
      <c r="JWZ185" s="869"/>
      <c r="JXA185" s="869"/>
      <c r="JXB185" s="869">
        <v>174</v>
      </c>
      <c r="JXC185" s="869"/>
      <c r="JXD185" s="869"/>
      <c r="JXE185" s="869"/>
      <c r="JXF185" s="869">
        <v>174</v>
      </c>
      <c r="JXG185" s="869"/>
      <c r="JXH185" s="869"/>
      <c r="JXI185" s="869"/>
      <c r="JXJ185" s="869">
        <v>174</v>
      </c>
      <c r="JXK185" s="869"/>
      <c r="JXL185" s="869"/>
      <c r="JXM185" s="869"/>
      <c r="JXN185" s="869">
        <v>174</v>
      </c>
      <c r="JXO185" s="869"/>
      <c r="JXP185" s="869"/>
      <c r="JXQ185" s="869"/>
      <c r="JXR185" s="869">
        <v>174</v>
      </c>
      <c r="JXS185" s="869"/>
      <c r="JXT185" s="869"/>
      <c r="JXU185" s="869"/>
      <c r="JXV185" s="869">
        <v>174</v>
      </c>
      <c r="JXW185" s="869"/>
      <c r="JXX185" s="869"/>
      <c r="JXY185" s="869"/>
      <c r="JXZ185" s="869">
        <v>174</v>
      </c>
      <c r="JYA185" s="869"/>
      <c r="JYB185" s="869"/>
      <c r="JYC185" s="869"/>
      <c r="JYD185" s="869">
        <v>174</v>
      </c>
      <c r="JYE185" s="869"/>
      <c r="JYF185" s="869"/>
      <c r="JYG185" s="869"/>
      <c r="JYH185" s="869">
        <v>174</v>
      </c>
      <c r="JYI185" s="869"/>
      <c r="JYJ185" s="869"/>
      <c r="JYK185" s="869"/>
      <c r="JYL185" s="869">
        <v>174</v>
      </c>
      <c r="JYM185" s="869"/>
      <c r="JYN185" s="869"/>
      <c r="JYO185" s="869"/>
      <c r="JYP185" s="869">
        <v>174</v>
      </c>
      <c r="JYQ185" s="869"/>
      <c r="JYR185" s="869"/>
      <c r="JYS185" s="869"/>
      <c r="JYT185" s="869">
        <v>174</v>
      </c>
      <c r="JYU185" s="869"/>
      <c r="JYV185" s="869"/>
      <c r="JYW185" s="869"/>
      <c r="JYX185" s="869">
        <v>174</v>
      </c>
      <c r="JYY185" s="869"/>
      <c r="JYZ185" s="869"/>
      <c r="JZA185" s="869"/>
      <c r="JZB185" s="869">
        <v>174</v>
      </c>
      <c r="JZC185" s="869"/>
      <c r="JZD185" s="869"/>
      <c r="JZE185" s="869"/>
      <c r="JZF185" s="869">
        <v>174</v>
      </c>
      <c r="JZG185" s="869"/>
      <c r="JZH185" s="869"/>
      <c r="JZI185" s="869"/>
      <c r="JZJ185" s="869">
        <v>174</v>
      </c>
      <c r="JZK185" s="869"/>
      <c r="JZL185" s="869"/>
      <c r="JZM185" s="869"/>
      <c r="JZN185" s="869">
        <v>174</v>
      </c>
      <c r="JZO185" s="869"/>
      <c r="JZP185" s="869"/>
      <c r="JZQ185" s="869"/>
      <c r="JZR185" s="869">
        <v>174</v>
      </c>
      <c r="JZS185" s="869"/>
      <c r="JZT185" s="869"/>
      <c r="JZU185" s="869"/>
      <c r="JZV185" s="869">
        <v>174</v>
      </c>
      <c r="JZW185" s="869"/>
      <c r="JZX185" s="869"/>
      <c r="JZY185" s="869"/>
      <c r="JZZ185" s="869">
        <v>174</v>
      </c>
      <c r="KAA185" s="869"/>
      <c r="KAB185" s="869"/>
      <c r="KAC185" s="869"/>
      <c r="KAD185" s="869">
        <v>174</v>
      </c>
      <c r="KAE185" s="869"/>
      <c r="KAF185" s="869"/>
      <c r="KAG185" s="869"/>
      <c r="KAH185" s="869">
        <v>174</v>
      </c>
      <c r="KAI185" s="869"/>
      <c r="KAJ185" s="869"/>
      <c r="KAK185" s="869"/>
      <c r="KAL185" s="869">
        <v>174</v>
      </c>
      <c r="KAM185" s="869"/>
      <c r="KAN185" s="869"/>
      <c r="KAO185" s="869"/>
      <c r="KAP185" s="869">
        <v>174</v>
      </c>
      <c r="KAQ185" s="869"/>
      <c r="KAR185" s="869"/>
      <c r="KAS185" s="869"/>
      <c r="KAT185" s="869">
        <v>174</v>
      </c>
      <c r="KAU185" s="869"/>
      <c r="KAV185" s="869"/>
      <c r="KAW185" s="869"/>
      <c r="KAX185" s="869">
        <v>174</v>
      </c>
      <c r="KAY185" s="869"/>
      <c r="KAZ185" s="869"/>
      <c r="KBA185" s="869"/>
      <c r="KBB185" s="869">
        <v>174</v>
      </c>
      <c r="KBC185" s="869"/>
      <c r="KBD185" s="869"/>
      <c r="KBE185" s="869"/>
      <c r="KBF185" s="869">
        <v>174</v>
      </c>
      <c r="KBG185" s="869"/>
      <c r="KBH185" s="869"/>
      <c r="KBI185" s="869"/>
      <c r="KBJ185" s="869">
        <v>174</v>
      </c>
      <c r="KBK185" s="869"/>
      <c r="KBL185" s="869"/>
      <c r="KBM185" s="869"/>
      <c r="KBN185" s="869">
        <v>174</v>
      </c>
      <c r="KBO185" s="869"/>
      <c r="KBP185" s="869"/>
      <c r="KBQ185" s="869"/>
      <c r="KBR185" s="869">
        <v>174</v>
      </c>
      <c r="KBS185" s="869"/>
      <c r="KBT185" s="869"/>
      <c r="KBU185" s="869"/>
      <c r="KBV185" s="869">
        <v>174</v>
      </c>
      <c r="KBW185" s="869"/>
      <c r="KBX185" s="869"/>
      <c r="KBY185" s="869"/>
      <c r="KBZ185" s="869">
        <v>174</v>
      </c>
      <c r="KCA185" s="869"/>
      <c r="KCB185" s="869"/>
      <c r="KCC185" s="869"/>
      <c r="KCD185" s="869">
        <v>174</v>
      </c>
      <c r="KCE185" s="869"/>
      <c r="KCF185" s="869"/>
      <c r="KCG185" s="869"/>
      <c r="KCH185" s="869">
        <v>174</v>
      </c>
      <c r="KCI185" s="869"/>
      <c r="KCJ185" s="869"/>
      <c r="KCK185" s="869"/>
      <c r="KCL185" s="869">
        <v>174</v>
      </c>
      <c r="KCM185" s="869"/>
      <c r="KCN185" s="869"/>
      <c r="KCO185" s="869"/>
      <c r="KCP185" s="869">
        <v>174</v>
      </c>
      <c r="KCQ185" s="869"/>
      <c r="KCR185" s="869"/>
      <c r="KCS185" s="869"/>
      <c r="KCT185" s="869">
        <v>174</v>
      </c>
      <c r="KCU185" s="869"/>
      <c r="KCV185" s="869"/>
      <c r="KCW185" s="869"/>
      <c r="KCX185" s="869">
        <v>174</v>
      </c>
      <c r="KCY185" s="869"/>
      <c r="KCZ185" s="869"/>
      <c r="KDA185" s="869"/>
      <c r="KDB185" s="869">
        <v>174</v>
      </c>
      <c r="KDC185" s="869"/>
      <c r="KDD185" s="869"/>
      <c r="KDE185" s="869"/>
      <c r="KDF185" s="869">
        <v>174</v>
      </c>
      <c r="KDG185" s="869"/>
      <c r="KDH185" s="869"/>
      <c r="KDI185" s="869"/>
      <c r="KDJ185" s="869">
        <v>174</v>
      </c>
      <c r="KDK185" s="869"/>
      <c r="KDL185" s="869"/>
      <c r="KDM185" s="869"/>
      <c r="KDN185" s="869">
        <v>174</v>
      </c>
      <c r="KDO185" s="869"/>
      <c r="KDP185" s="869"/>
      <c r="KDQ185" s="869"/>
      <c r="KDR185" s="869">
        <v>174</v>
      </c>
      <c r="KDS185" s="869"/>
      <c r="KDT185" s="869"/>
      <c r="KDU185" s="869"/>
      <c r="KDV185" s="869">
        <v>174</v>
      </c>
      <c r="KDW185" s="869"/>
      <c r="KDX185" s="869"/>
      <c r="KDY185" s="869"/>
      <c r="KDZ185" s="869">
        <v>174</v>
      </c>
      <c r="KEA185" s="869"/>
      <c r="KEB185" s="869"/>
      <c r="KEC185" s="869"/>
      <c r="KED185" s="869">
        <v>174</v>
      </c>
      <c r="KEE185" s="869"/>
      <c r="KEF185" s="869"/>
      <c r="KEG185" s="869"/>
      <c r="KEH185" s="869">
        <v>174</v>
      </c>
      <c r="KEI185" s="869"/>
      <c r="KEJ185" s="869"/>
      <c r="KEK185" s="869"/>
      <c r="KEL185" s="869">
        <v>174</v>
      </c>
      <c r="KEM185" s="869"/>
      <c r="KEN185" s="869"/>
      <c r="KEO185" s="869"/>
      <c r="KEP185" s="869">
        <v>174</v>
      </c>
      <c r="KEQ185" s="869"/>
      <c r="KER185" s="869"/>
      <c r="KES185" s="869"/>
      <c r="KET185" s="869">
        <v>174</v>
      </c>
      <c r="KEU185" s="869"/>
      <c r="KEV185" s="869"/>
      <c r="KEW185" s="869"/>
      <c r="KEX185" s="869">
        <v>174</v>
      </c>
      <c r="KEY185" s="869"/>
      <c r="KEZ185" s="869"/>
      <c r="KFA185" s="869"/>
      <c r="KFB185" s="869">
        <v>174</v>
      </c>
      <c r="KFC185" s="869"/>
      <c r="KFD185" s="869"/>
      <c r="KFE185" s="869"/>
      <c r="KFF185" s="869">
        <v>174</v>
      </c>
      <c r="KFG185" s="869"/>
      <c r="KFH185" s="869"/>
      <c r="KFI185" s="869"/>
      <c r="KFJ185" s="869">
        <v>174</v>
      </c>
      <c r="KFK185" s="869"/>
      <c r="KFL185" s="869"/>
      <c r="KFM185" s="869"/>
      <c r="KFN185" s="869">
        <v>174</v>
      </c>
      <c r="KFO185" s="869"/>
      <c r="KFP185" s="869"/>
      <c r="KFQ185" s="869"/>
      <c r="KFR185" s="869">
        <v>174</v>
      </c>
      <c r="KFS185" s="869"/>
      <c r="KFT185" s="869"/>
      <c r="KFU185" s="869"/>
      <c r="KFV185" s="869">
        <v>174</v>
      </c>
      <c r="KFW185" s="869"/>
      <c r="KFX185" s="869"/>
      <c r="KFY185" s="869"/>
      <c r="KFZ185" s="869">
        <v>174</v>
      </c>
      <c r="KGA185" s="869"/>
      <c r="KGB185" s="869"/>
      <c r="KGC185" s="869"/>
      <c r="KGD185" s="869">
        <v>174</v>
      </c>
      <c r="KGE185" s="869"/>
      <c r="KGF185" s="869"/>
      <c r="KGG185" s="869"/>
      <c r="KGH185" s="869">
        <v>174</v>
      </c>
      <c r="KGI185" s="869"/>
      <c r="KGJ185" s="869"/>
      <c r="KGK185" s="869"/>
      <c r="KGL185" s="869">
        <v>174</v>
      </c>
      <c r="KGM185" s="869"/>
      <c r="KGN185" s="869"/>
      <c r="KGO185" s="869"/>
      <c r="KGP185" s="869">
        <v>174</v>
      </c>
      <c r="KGQ185" s="869"/>
      <c r="KGR185" s="869"/>
      <c r="KGS185" s="869"/>
      <c r="KGT185" s="869">
        <v>174</v>
      </c>
      <c r="KGU185" s="869"/>
      <c r="KGV185" s="869"/>
      <c r="KGW185" s="869"/>
      <c r="KGX185" s="869">
        <v>174</v>
      </c>
      <c r="KGY185" s="869"/>
      <c r="KGZ185" s="869"/>
      <c r="KHA185" s="869"/>
      <c r="KHB185" s="869">
        <v>174</v>
      </c>
      <c r="KHC185" s="869"/>
      <c r="KHD185" s="869"/>
      <c r="KHE185" s="869"/>
      <c r="KHF185" s="869">
        <v>174</v>
      </c>
      <c r="KHG185" s="869"/>
      <c r="KHH185" s="869"/>
      <c r="KHI185" s="869"/>
      <c r="KHJ185" s="869">
        <v>174</v>
      </c>
      <c r="KHK185" s="869"/>
      <c r="KHL185" s="869"/>
      <c r="KHM185" s="869"/>
      <c r="KHN185" s="869">
        <v>174</v>
      </c>
      <c r="KHO185" s="869"/>
      <c r="KHP185" s="869"/>
      <c r="KHQ185" s="869"/>
      <c r="KHR185" s="869">
        <v>174</v>
      </c>
      <c r="KHS185" s="869"/>
      <c r="KHT185" s="869"/>
      <c r="KHU185" s="869"/>
      <c r="KHV185" s="869">
        <v>174</v>
      </c>
      <c r="KHW185" s="869"/>
      <c r="KHX185" s="869"/>
      <c r="KHY185" s="869"/>
      <c r="KHZ185" s="869">
        <v>174</v>
      </c>
      <c r="KIA185" s="869"/>
      <c r="KIB185" s="869"/>
      <c r="KIC185" s="869"/>
      <c r="KID185" s="869">
        <v>174</v>
      </c>
      <c r="KIE185" s="869"/>
      <c r="KIF185" s="869"/>
      <c r="KIG185" s="869"/>
      <c r="KIH185" s="869">
        <v>174</v>
      </c>
      <c r="KII185" s="869"/>
      <c r="KIJ185" s="869"/>
      <c r="KIK185" s="869"/>
      <c r="KIL185" s="869">
        <v>174</v>
      </c>
      <c r="KIM185" s="869"/>
      <c r="KIN185" s="869"/>
      <c r="KIO185" s="869"/>
      <c r="KIP185" s="869">
        <v>174</v>
      </c>
      <c r="KIQ185" s="869"/>
      <c r="KIR185" s="869"/>
      <c r="KIS185" s="869"/>
      <c r="KIT185" s="869">
        <v>174</v>
      </c>
      <c r="KIU185" s="869"/>
      <c r="KIV185" s="869"/>
      <c r="KIW185" s="869"/>
      <c r="KIX185" s="869">
        <v>174</v>
      </c>
      <c r="KIY185" s="869"/>
      <c r="KIZ185" s="869"/>
      <c r="KJA185" s="869"/>
      <c r="KJB185" s="869">
        <v>174</v>
      </c>
      <c r="KJC185" s="869"/>
      <c r="KJD185" s="869"/>
      <c r="KJE185" s="869"/>
      <c r="KJF185" s="869">
        <v>174</v>
      </c>
      <c r="KJG185" s="869"/>
      <c r="KJH185" s="869"/>
      <c r="KJI185" s="869"/>
      <c r="KJJ185" s="869">
        <v>174</v>
      </c>
      <c r="KJK185" s="869"/>
      <c r="KJL185" s="869"/>
      <c r="KJM185" s="869"/>
      <c r="KJN185" s="869">
        <v>174</v>
      </c>
      <c r="KJO185" s="869"/>
      <c r="KJP185" s="869"/>
      <c r="KJQ185" s="869"/>
      <c r="KJR185" s="869">
        <v>174</v>
      </c>
      <c r="KJS185" s="869"/>
      <c r="KJT185" s="869"/>
      <c r="KJU185" s="869"/>
      <c r="KJV185" s="869">
        <v>174</v>
      </c>
      <c r="KJW185" s="869"/>
      <c r="KJX185" s="869"/>
      <c r="KJY185" s="869"/>
      <c r="KJZ185" s="869">
        <v>174</v>
      </c>
      <c r="KKA185" s="869"/>
      <c r="KKB185" s="869"/>
      <c r="KKC185" s="869"/>
      <c r="KKD185" s="869">
        <v>174</v>
      </c>
      <c r="KKE185" s="869"/>
      <c r="KKF185" s="869"/>
      <c r="KKG185" s="869"/>
      <c r="KKH185" s="869">
        <v>174</v>
      </c>
      <c r="KKI185" s="869"/>
      <c r="KKJ185" s="869"/>
      <c r="KKK185" s="869"/>
      <c r="KKL185" s="869">
        <v>174</v>
      </c>
      <c r="KKM185" s="869"/>
      <c r="KKN185" s="869"/>
      <c r="KKO185" s="869"/>
      <c r="KKP185" s="869">
        <v>174</v>
      </c>
      <c r="KKQ185" s="869"/>
      <c r="KKR185" s="869"/>
      <c r="KKS185" s="869"/>
      <c r="KKT185" s="869">
        <v>174</v>
      </c>
      <c r="KKU185" s="869"/>
      <c r="KKV185" s="869"/>
      <c r="KKW185" s="869"/>
      <c r="KKX185" s="869">
        <v>174</v>
      </c>
      <c r="KKY185" s="869"/>
      <c r="KKZ185" s="869"/>
      <c r="KLA185" s="869"/>
      <c r="KLB185" s="869">
        <v>174</v>
      </c>
      <c r="KLC185" s="869"/>
      <c r="KLD185" s="869"/>
      <c r="KLE185" s="869"/>
      <c r="KLF185" s="869">
        <v>174</v>
      </c>
      <c r="KLG185" s="869"/>
      <c r="KLH185" s="869"/>
      <c r="KLI185" s="869"/>
      <c r="KLJ185" s="869">
        <v>174</v>
      </c>
      <c r="KLK185" s="869"/>
      <c r="KLL185" s="869"/>
      <c r="KLM185" s="869"/>
      <c r="KLN185" s="869">
        <v>174</v>
      </c>
      <c r="KLO185" s="869"/>
      <c r="KLP185" s="869"/>
      <c r="KLQ185" s="869"/>
      <c r="KLR185" s="869">
        <v>174</v>
      </c>
      <c r="KLS185" s="869"/>
      <c r="KLT185" s="869"/>
      <c r="KLU185" s="869"/>
      <c r="KLV185" s="869">
        <v>174</v>
      </c>
      <c r="KLW185" s="869"/>
      <c r="KLX185" s="869"/>
      <c r="KLY185" s="869"/>
      <c r="KLZ185" s="869">
        <v>174</v>
      </c>
      <c r="KMA185" s="869"/>
      <c r="KMB185" s="869"/>
      <c r="KMC185" s="869"/>
      <c r="KMD185" s="869">
        <v>174</v>
      </c>
      <c r="KME185" s="869"/>
      <c r="KMF185" s="869"/>
      <c r="KMG185" s="869"/>
      <c r="KMH185" s="869">
        <v>174</v>
      </c>
      <c r="KMI185" s="869"/>
      <c r="KMJ185" s="869"/>
      <c r="KMK185" s="869"/>
      <c r="KML185" s="869">
        <v>174</v>
      </c>
      <c r="KMM185" s="869"/>
      <c r="KMN185" s="869"/>
      <c r="KMO185" s="869"/>
      <c r="KMP185" s="869">
        <v>174</v>
      </c>
      <c r="KMQ185" s="869"/>
      <c r="KMR185" s="869"/>
      <c r="KMS185" s="869"/>
      <c r="KMT185" s="869">
        <v>174</v>
      </c>
      <c r="KMU185" s="869"/>
      <c r="KMV185" s="869"/>
      <c r="KMW185" s="869"/>
      <c r="KMX185" s="869">
        <v>174</v>
      </c>
      <c r="KMY185" s="869"/>
      <c r="KMZ185" s="869"/>
      <c r="KNA185" s="869"/>
      <c r="KNB185" s="869">
        <v>174</v>
      </c>
      <c r="KNC185" s="869"/>
      <c r="KND185" s="869"/>
      <c r="KNE185" s="869"/>
      <c r="KNF185" s="869">
        <v>174</v>
      </c>
      <c r="KNG185" s="869"/>
      <c r="KNH185" s="869"/>
      <c r="KNI185" s="869"/>
      <c r="KNJ185" s="869">
        <v>174</v>
      </c>
      <c r="KNK185" s="869"/>
      <c r="KNL185" s="869"/>
      <c r="KNM185" s="869"/>
      <c r="KNN185" s="869">
        <v>174</v>
      </c>
      <c r="KNO185" s="869"/>
      <c r="KNP185" s="869"/>
      <c r="KNQ185" s="869"/>
      <c r="KNR185" s="869">
        <v>174</v>
      </c>
      <c r="KNS185" s="869"/>
      <c r="KNT185" s="869"/>
      <c r="KNU185" s="869"/>
      <c r="KNV185" s="869">
        <v>174</v>
      </c>
      <c r="KNW185" s="869"/>
      <c r="KNX185" s="869"/>
      <c r="KNY185" s="869"/>
      <c r="KNZ185" s="869">
        <v>174</v>
      </c>
      <c r="KOA185" s="869"/>
      <c r="KOB185" s="869"/>
      <c r="KOC185" s="869"/>
      <c r="KOD185" s="869">
        <v>174</v>
      </c>
      <c r="KOE185" s="869"/>
      <c r="KOF185" s="869"/>
      <c r="KOG185" s="869"/>
      <c r="KOH185" s="869">
        <v>174</v>
      </c>
      <c r="KOI185" s="869"/>
      <c r="KOJ185" s="869"/>
      <c r="KOK185" s="869"/>
      <c r="KOL185" s="869">
        <v>174</v>
      </c>
      <c r="KOM185" s="869"/>
      <c r="KON185" s="869"/>
      <c r="KOO185" s="869"/>
      <c r="KOP185" s="869">
        <v>174</v>
      </c>
      <c r="KOQ185" s="869"/>
      <c r="KOR185" s="869"/>
      <c r="KOS185" s="869"/>
      <c r="KOT185" s="869">
        <v>174</v>
      </c>
      <c r="KOU185" s="869"/>
      <c r="KOV185" s="869"/>
      <c r="KOW185" s="869"/>
      <c r="KOX185" s="869">
        <v>174</v>
      </c>
      <c r="KOY185" s="869"/>
      <c r="KOZ185" s="869"/>
      <c r="KPA185" s="869"/>
      <c r="KPB185" s="869">
        <v>174</v>
      </c>
      <c r="KPC185" s="869"/>
      <c r="KPD185" s="869"/>
      <c r="KPE185" s="869"/>
      <c r="KPF185" s="869">
        <v>174</v>
      </c>
      <c r="KPG185" s="869"/>
      <c r="KPH185" s="869"/>
      <c r="KPI185" s="869"/>
      <c r="KPJ185" s="869">
        <v>174</v>
      </c>
      <c r="KPK185" s="869"/>
      <c r="KPL185" s="869"/>
      <c r="KPM185" s="869"/>
      <c r="KPN185" s="869">
        <v>174</v>
      </c>
      <c r="KPO185" s="869"/>
      <c r="KPP185" s="869"/>
      <c r="KPQ185" s="869"/>
      <c r="KPR185" s="869">
        <v>174</v>
      </c>
      <c r="KPS185" s="869"/>
      <c r="KPT185" s="869"/>
      <c r="KPU185" s="869"/>
      <c r="KPV185" s="869">
        <v>174</v>
      </c>
      <c r="KPW185" s="869"/>
      <c r="KPX185" s="869"/>
      <c r="KPY185" s="869"/>
      <c r="KPZ185" s="869">
        <v>174</v>
      </c>
      <c r="KQA185" s="869"/>
      <c r="KQB185" s="869"/>
      <c r="KQC185" s="869"/>
      <c r="KQD185" s="869">
        <v>174</v>
      </c>
      <c r="KQE185" s="869"/>
      <c r="KQF185" s="869"/>
      <c r="KQG185" s="869"/>
      <c r="KQH185" s="869">
        <v>174</v>
      </c>
      <c r="KQI185" s="869"/>
      <c r="KQJ185" s="869"/>
      <c r="KQK185" s="869"/>
      <c r="KQL185" s="869">
        <v>174</v>
      </c>
      <c r="KQM185" s="869"/>
      <c r="KQN185" s="869"/>
      <c r="KQO185" s="869"/>
      <c r="KQP185" s="869">
        <v>174</v>
      </c>
      <c r="KQQ185" s="869"/>
      <c r="KQR185" s="869"/>
      <c r="KQS185" s="869"/>
      <c r="KQT185" s="869">
        <v>174</v>
      </c>
      <c r="KQU185" s="869"/>
      <c r="KQV185" s="869"/>
      <c r="KQW185" s="869"/>
      <c r="KQX185" s="869">
        <v>174</v>
      </c>
      <c r="KQY185" s="869"/>
      <c r="KQZ185" s="869"/>
      <c r="KRA185" s="869"/>
      <c r="KRB185" s="869">
        <v>174</v>
      </c>
      <c r="KRC185" s="869"/>
      <c r="KRD185" s="869"/>
      <c r="KRE185" s="869"/>
      <c r="KRF185" s="869">
        <v>174</v>
      </c>
      <c r="KRG185" s="869"/>
      <c r="KRH185" s="869"/>
      <c r="KRI185" s="869"/>
      <c r="KRJ185" s="869">
        <v>174</v>
      </c>
      <c r="KRK185" s="869"/>
      <c r="KRL185" s="869"/>
      <c r="KRM185" s="869"/>
      <c r="KRN185" s="869">
        <v>174</v>
      </c>
      <c r="KRO185" s="869"/>
      <c r="KRP185" s="869"/>
      <c r="KRQ185" s="869"/>
      <c r="KRR185" s="869">
        <v>174</v>
      </c>
      <c r="KRS185" s="869"/>
      <c r="KRT185" s="869"/>
      <c r="KRU185" s="869"/>
      <c r="KRV185" s="869">
        <v>174</v>
      </c>
      <c r="KRW185" s="869"/>
      <c r="KRX185" s="869"/>
      <c r="KRY185" s="869"/>
      <c r="KRZ185" s="869">
        <v>174</v>
      </c>
      <c r="KSA185" s="869"/>
      <c r="KSB185" s="869"/>
      <c r="KSC185" s="869"/>
      <c r="KSD185" s="869">
        <v>174</v>
      </c>
      <c r="KSE185" s="869"/>
      <c r="KSF185" s="869"/>
      <c r="KSG185" s="869"/>
      <c r="KSH185" s="869">
        <v>174</v>
      </c>
      <c r="KSI185" s="869"/>
      <c r="KSJ185" s="869"/>
      <c r="KSK185" s="869"/>
      <c r="KSL185" s="869">
        <v>174</v>
      </c>
      <c r="KSM185" s="869"/>
      <c r="KSN185" s="869"/>
      <c r="KSO185" s="869"/>
      <c r="KSP185" s="869">
        <v>174</v>
      </c>
      <c r="KSQ185" s="869"/>
      <c r="KSR185" s="869"/>
      <c r="KSS185" s="869"/>
      <c r="KST185" s="869">
        <v>174</v>
      </c>
      <c r="KSU185" s="869"/>
      <c r="KSV185" s="869"/>
      <c r="KSW185" s="869"/>
      <c r="KSX185" s="869">
        <v>174</v>
      </c>
      <c r="KSY185" s="869"/>
      <c r="KSZ185" s="869"/>
      <c r="KTA185" s="869"/>
      <c r="KTB185" s="869">
        <v>174</v>
      </c>
      <c r="KTC185" s="869"/>
      <c r="KTD185" s="869"/>
      <c r="KTE185" s="869"/>
      <c r="KTF185" s="869">
        <v>174</v>
      </c>
      <c r="KTG185" s="869"/>
      <c r="KTH185" s="869"/>
      <c r="KTI185" s="869"/>
      <c r="KTJ185" s="869">
        <v>174</v>
      </c>
      <c r="KTK185" s="869"/>
      <c r="KTL185" s="869"/>
      <c r="KTM185" s="869"/>
      <c r="KTN185" s="869">
        <v>174</v>
      </c>
      <c r="KTO185" s="869"/>
      <c r="KTP185" s="869"/>
      <c r="KTQ185" s="869"/>
      <c r="KTR185" s="869">
        <v>174</v>
      </c>
      <c r="KTS185" s="869"/>
      <c r="KTT185" s="869"/>
      <c r="KTU185" s="869"/>
      <c r="KTV185" s="869">
        <v>174</v>
      </c>
      <c r="KTW185" s="869"/>
      <c r="KTX185" s="869"/>
      <c r="KTY185" s="869"/>
      <c r="KTZ185" s="869">
        <v>174</v>
      </c>
      <c r="KUA185" s="869"/>
      <c r="KUB185" s="869"/>
      <c r="KUC185" s="869"/>
      <c r="KUD185" s="869">
        <v>174</v>
      </c>
      <c r="KUE185" s="869"/>
      <c r="KUF185" s="869"/>
      <c r="KUG185" s="869"/>
      <c r="KUH185" s="869">
        <v>174</v>
      </c>
      <c r="KUI185" s="869"/>
      <c r="KUJ185" s="869"/>
      <c r="KUK185" s="869"/>
      <c r="KUL185" s="869">
        <v>174</v>
      </c>
      <c r="KUM185" s="869"/>
      <c r="KUN185" s="869"/>
      <c r="KUO185" s="869"/>
      <c r="KUP185" s="869">
        <v>174</v>
      </c>
      <c r="KUQ185" s="869"/>
      <c r="KUR185" s="869"/>
      <c r="KUS185" s="869"/>
      <c r="KUT185" s="869">
        <v>174</v>
      </c>
      <c r="KUU185" s="869"/>
      <c r="KUV185" s="869"/>
      <c r="KUW185" s="869"/>
      <c r="KUX185" s="869">
        <v>174</v>
      </c>
      <c r="KUY185" s="869"/>
      <c r="KUZ185" s="869"/>
      <c r="KVA185" s="869"/>
      <c r="KVB185" s="869">
        <v>174</v>
      </c>
      <c r="KVC185" s="869"/>
      <c r="KVD185" s="869"/>
      <c r="KVE185" s="869"/>
      <c r="KVF185" s="869">
        <v>174</v>
      </c>
      <c r="KVG185" s="869"/>
      <c r="KVH185" s="869"/>
      <c r="KVI185" s="869"/>
      <c r="KVJ185" s="869">
        <v>174</v>
      </c>
      <c r="KVK185" s="869"/>
      <c r="KVL185" s="869"/>
      <c r="KVM185" s="869"/>
      <c r="KVN185" s="869">
        <v>174</v>
      </c>
      <c r="KVO185" s="869"/>
      <c r="KVP185" s="869"/>
      <c r="KVQ185" s="869"/>
      <c r="KVR185" s="869">
        <v>174</v>
      </c>
      <c r="KVS185" s="869"/>
      <c r="KVT185" s="869"/>
      <c r="KVU185" s="869"/>
      <c r="KVV185" s="869">
        <v>174</v>
      </c>
      <c r="KVW185" s="869"/>
      <c r="KVX185" s="869"/>
      <c r="KVY185" s="869"/>
      <c r="KVZ185" s="869">
        <v>174</v>
      </c>
      <c r="KWA185" s="869"/>
      <c r="KWB185" s="869"/>
      <c r="KWC185" s="869"/>
      <c r="KWD185" s="869">
        <v>174</v>
      </c>
      <c r="KWE185" s="869"/>
      <c r="KWF185" s="869"/>
      <c r="KWG185" s="869"/>
      <c r="KWH185" s="869">
        <v>174</v>
      </c>
      <c r="KWI185" s="869"/>
      <c r="KWJ185" s="869"/>
      <c r="KWK185" s="869"/>
      <c r="KWL185" s="869">
        <v>174</v>
      </c>
      <c r="KWM185" s="869"/>
      <c r="KWN185" s="869"/>
      <c r="KWO185" s="869"/>
      <c r="KWP185" s="869">
        <v>174</v>
      </c>
      <c r="KWQ185" s="869"/>
      <c r="KWR185" s="869"/>
      <c r="KWS185" s="869"/>
      <c r="KWT185" s="869">
        <v>174</v>
      </c>
      <c r="KWU185" s="869"/>
      <c r="KWV185" s="869"/>
      <c r="KWW185" s="869"/>
      <c r="KWX185" s="869">
        <v>174</v>
      </c>
      <c r="KWY185" s="869"/>
      <c r="KWZ185" s="869"/>
      <c r="KXA185" s="869"/>
      <c r="KXB185" s="869">
        <v>174</v>
      </c>
      <c r="KXC185" s="869"/>
      <c r="KXD185" s="869"/>
      <c r="KXE185" s="869"/>
      <c r="KXF185" s="869">
        <v>174</v>
      </c>
      <c r="KXG185" s="869"/>
      <c r="KXH185" s="869"/>
      <c r="KXI185" s="869"/>
      <c r="KXJ185" s="869">
        <v>174</v>
      </c>
      <c r="KXK185" s="869"/>
      <c r="KXL185" s="869"/>
      <c r="KXM185" s="869"/>
      <c r="KXN185" s="869">
        <v>174</v>
      </c>
      <c r="KXO185" s="869"/>
      <c r="KXP185" s="869"/>
      <c r="KXQ185" s="869"/>
      <c r="KXR185" s="869">
        <v>174</v>
      </c>
      <c r="KXS185" s="869"/>
      <c r="KXT185" s="869"/>
      <c r="KXU185" s="869"/>
      <c r="KXV185" s="869">
        <v>174</v>
      </c>
      <c r="KXW185" s="869"/>
      <c r="KXX185" s="869"/>
      <c r="KXY185" s="869"/>
      <c r="KXZ185" s="869">
        <v>174</v>
      </c>
      <c r="KYA185" s="869"/>
      <c r="KYB185" s="869"/>
      <c r="KYC185" s="869"/>
      <c r="KYD185" s="869">
        <v>174</v>
      </c>
      <c r="KYE185" s="869"/>
      <c r="KYF185" s="869"/>
      <c r="KYG185" s="869"/>
      <c r="KYH185" s="869">
        <v>174</v>
      </c>
      <c r="KYI185" s="869"/>
      <c r="KYJ185" s="869"/>
      <c r="KYK185" s="869"/>
      <c r="KYL185" s="869">
        <v>174</v>
      </c>
      <c r="KYM185" s="869"/>
      <c r="KYN185" s="869"/>
      <c r="KYO185" s="869"/>
      <c r="KYP185" s="869">
        <v>174</v>
      </c>
      <c r="KYQ185" s="869"/>
      <c r="KYR185" s="869"/>
      <c r="KYS185" s="869"/>
      <c r="KYT185" s="869">
        <v>174</v>
      </c>
      <c r="KYU185" s="869"/>
      <c r="KYV185" s="869"/>
      <c r="KYW185" s="869"/>
      <c r="KYX185" s="869">
        <v>174</v>
      </c>
      <c r="KYY185" s="869"/>
      <c r="KYZ185" s="869"/>
      <c r="KZA185" s="869"/>
      <c r="KZB185" s="869">
        <v>174</v>
      </c>
      <c r="KZC185" s="869"/>
      <c r="KZD185" s="869"/>
      <c r="KZE185" s="869"/>
      <c r="KZF185" s="869">
        <v>174</v>
      </c>
      <c r="KZG185" s="869"/>
      <c r="KZH185" s="869"/>
      <c r="KZI185" s="869"/>
      <c r="KZJ185" s="869">
        <v>174</v>
      </c>
      <c r="KZK185" s="869"/>
      <c r="KZL185" s="869"/>
      <c r="KZM185" s="869"/>
      <c r="KZN185" s="869">
        <v>174</v>
      </c>
      <c r="KZO185" s="869"/>
      <c r="KZP185" s="869"/>
      <c r="KZQ185" s="869"/>
      <c r="KZR185" s="869">
        <v>174</v>
      </c>
      <c r="KZS185" s="869"/>
      <c r="KZT185" s="869"/>
      <c r="KZU185" s="869"/>
      <c r="KZV185" s="869">
        <v>174</v>
      </c>
      <c r="KZW185" s="869"/>
      <c r="KZX185" s="869"/>
      <c r="KZY185" s="869"/>
      <c r="KZZ185" s="869">
        <v>174</v>
      </c>
      <c r="LAA185" s="869"/>
      <c r="LAB185" s="869"/>
      <c r="LAC185" s="869"/>
      <c r="LAD185" s="869">
        <v>174</v>
      </c>
      <c r="LAE185" s="869"/>
      <c r="LAF185" s="869"/>
      <c r="LAG185" s="869"/>
      <c r="LAH185" s="869">
        <v>174</v>
      </c>
      <c r="LAI185" s="869"/>
      <c r="LAJ185" s="869"/>
      <c r="LAK185" s="869"/>
      <c r="LAL185" s="869">
        <v>174</v>
      </c>
      <c r="LAM185" s="869"/>
      <c r="LAN185" s="869"/>
      <c r="LAO185" s="869"/>
      <c r="LAP185" s="869">
        <v>174</v>
      </c>
      <c r="LAQ185" s="869"/>
      <c r="LAR185" s="869"/>
      <c r="LAS185" s="869"/>
      <c r="LAT185" s="869">
        <v>174</v>
      </c>
      <c r="LAU185" s="869"/>
      <c r="LAV185" s="869"/>
      <c r="LAW185" s="869"/>
      <c r="LAX185" s="869">
        <v>174</v>
      </c>
      <c r="LAY185" s="869"/>
      <c r="LAZ185" s="869"/>
      <c r="LBA185" s="869"/>
      <c r="LBB185" s="869">
        <v>174</v>
      </c>
      <c r="LBC185" s="869"/>
      <c r="LBD185" s="869"/>
      <c r="LBE185" s="869"/>
      <c r="LBF185" s="869">
        <v>174</v>
      </c>
      <c r="LBG185" s="869"/>
      <c r="LBH185" s="869"/>
      <c r="LBI185" s="869"/>
      <c r="LBJ185" s="869">
        <v>174</v>
      </c>
      <c r="LBK185" s="869"/>
      <c r="LBL185" s="869"/>
      <c r="LBM185" s="869"/>
      <c r="LBN185" s="869">
        <v>174</v>
      </c>
      <c r="LBO185" s="869"/>
      <c r="LBP185" s="869"/>
      <c r="LBQ185" s="869"/>
      <c r="LBR185" s="869">
        <v>174</v>
      </c>
      <c r="LBS185" s="869"/>
      <c r="LBT185" s="869"/>
      <c r="LBU185" s="869"/>
      <c r="LBV185" s="869">
        <v>174</v>
      </c>
      <c r="LBW185" s="869"/>
      <c r="LBX185" s="869"/>
      <c r="LBY185" s="869"/>
      <c r="LBZ185" s="869">
        <v>174</v>
      </c>
      <c r="LCA185" s="869"/>
      <c r="LCB185" s="869"/>
      <c r="LCC185" s="869"/>
      <c r="LCD185" s="869">
        <v>174</v>
      </c>
      <c r="LCE185" s="869"/>
      <c r="LCF185" s="869"/>
      <c r="LCG185" s="869"/>
      <c r="LCH185" s="869">
        <v>174</v>
      </c>
      <c r="LCI185" s="869"/>
      <c r="LCJ185" s="869"/>
      <c r="LCK185" s="869"/>
      <c r="LCL185" s="869">
        <v>174</v>
      </c>
      <c r="LCM185" s="869"/>
      <c r="LCN185" s="869"/>
      <c r="LCO185" s="869"/>
      <c r="LCP185" s="869">
        <v>174</v>
      </c>
      <c r="LCQ185" s="869"/>
      <c r="LCR185" s="869"/>
      <c r="LCS185" s="869"/>
      <c r="LCT185" s="869">
        <v>174</v>
      </c>
      <c r="LCU185" s="869"/>
      <c r="LCV185" s="869"/>
      <c r="LCW185" s="869"/>
      <c r="LCX185" s="869">
        <v>174</v>
      </c>
      <c r="LCY185" s="869"/>
      <c r="LCZ185" s="869"/>
      <c r="LDA185" s="869"/>
      <c r="LDB185" s="869">
        <v>174</v>
      </c>
      <c r="LDC185" s="869"/>
      <c r="LDD185" s="869"/>
      <c r="LDE185" s="869"/>
      <c r="LDF185" s="869">
        <v>174</v>
      </c>
      <c r="LDG185" s="869"/>
      <c r="LDH185" s="869"/>
      <c r="LDI185" s="869"/>
      <c r="LDJ185" s="869">
        <v>174</v>
      </c>
      <c r="LDK185" s="869"/>
      <c r="LDL185" s="869"/>
      <c r="LDM185" s="869"/>
      <c r="LDN185" s="869">
        <v>174</v>
      </c>
      <c r="LDO185" s="869"/>
      <c r="LDP185" s="869"/>
      <c r="LDQ185" s="869"/>
      <c r="LDR185" s="869">
        <v>174</v>
      </c>
      <c r="LDS185" s="869"/>
      <c r="LDT185" s="869"/>
      <c r="LDU185" s="869"/>
      <c r="LDV185" s="869">
        <v>174</v>
      </c>
      <c r="LDW185" s="869"/>
      <c r="LDX185" s="869"/>
      <c r="LDY185" s="869"/>
      <c r="LDZ185" s="869">
        <v>174</v>
      </c>
      <c r="LEA185" s="869"/>
      <c r="LEB185" s="869"/>
      <c r="LEC185" s="869"/>
      <c r="LED185" s="869">
        <v>174</v>
      </c>
      <c r="LEE185" s="869"/>
      <c r="LEF185" s="869"/>
      <c r="LEG185" s="869"/>
      <c r="LEH185" s="869">
        <v>174</v>
      </c>
      <c r="LEI185" s="869"/>
      <c r="LEJ185" s="869"/>
      <c r="LEK185" s="869"/>
      <c r="LEL185" s="869">
        <v>174</v>
      </c>
      <c r="LEM185" s="869"/>
      <c r="LEN185" s="869"/>
      <c r="LEO185" s="869"/>
      <c r="LEP185" s="869">
        <v>174</v>
      </c>
      <c r="LEQ185" s="869"/>
      <c r="LER185" s="869"/>
      <c r="LES185" s="869"/>
      <c r="LET185" s="869">
        <v>174</v>
      </c>
      <c r="LEU185" s="869"/>
      <c r="LEV185" s="869"/>
      <c r="LEW185" s="869"/>
      <c r="LEX185" s="869">
        <v>174</v>
      </c>
      <c r="LEY185" s="869"/>
      <c r="LEZ185" s="869"/>
      <c r="LFA185" s="869"/>
      <c r="LFB185" s="869">
        <v>174</v>
      </c>
      <c r="LFC185" s="869"/>
      <c r="LFD185" s="869"/>
      <c r="LFE185" s="869"/>
      <c r="LFF185" s="869">
        <v>174</v>
      </c>
      <c r="LFG185" s="869"/>
      <c r="LFH185" s="869"/>
      <c r="LFI185" s="869"/>
      <c r="LFJ185" s="869">
        <v>174</v>
      </c>
      <c r="LFK185" s="869"/>
      <c r="LFL185" s="869"/>
      <c r="LFM185" s="869"/>
      <c r="LFN185" s="869">
        <v>174</v>
      </c>
      <c r="LFO185" s="869"/>
      <c r="LFP185" s="869"/>
      <c r="LFQ185" s="869"/>
      <c r="LFR185" s="869">
        <v>174</v>
      </c>
      <c r="LFS185" s="869"/>
      <c r="LFT185" s="869"/>
      <c r="LFU185" s="869"/>
      <c r="LFV185" s="869">
        <v>174</v>
      </c>
      <c r="LFW185" s="869"/>
      <c r="LFX185" s="869"/>
      <c r="LFY185" s="869"/>
      <c r="LFZ185" s="869">
        <v>174</v>
      </c>
      <c r="LGA185" s="869"/>
      <c r="LGB185" s="869"/>
      <c r="LGC185" s="869"/>
      <c r="LGD185" s="869">
        <v>174</v>
      </c>
      <c r="LGE185" s="869"/>
      <c r="LGF185" s="869"/>
      <c r="LGG185" s="869"/>
      <c r="LGH185" s="869">
        <v>174</v>
      </c>
      <c r="LGI185" s="869"/>
      <c r="LGJ185" s="869"/>
      <c r="LGK185" s="869"/>
      <c r="LGL185" s="869">
        <v>174</v>
      </c>
      <c r="LGM185" s="869"/>
      <c r="LGN185" s="869"/>
      <c r="LGO185" s="869"/>
      <c r="LGP185" s="869">
        <v>174</v>
      </c>
      <c r="LGQ185" s="869"/>
      <c r="LGR185" s="869"/>
      <c r="LGS185" s="869"/>
      <c r="LGT185" s="869">
        <v>174</v>
      </c>
      <c r="LGU185" s="869"/>
      <c r="LGV185" s="869"/>
      <c r="LGW185" s="869"/>
      <c r="LGX185" s="869">
        <v>174</v>
      </c>
      <c r="LGY185" s="869"/>
      <c r="LGZ185" s="869"/>
      <c r="LHA185" s="869"/>
      <c r="LHB185" s="869">
        <v>174</v>
      </c>
      <c r="LHC185" s="869"/>
      <c r="LHD185" s="869"/>
      <c r="LHE185" s="869"/>
      <c r="LHF185" s="869">
        <v>174</v>
      </c>
      <c r="LHG185" s="869"/>
      <c r="LHH185" s="869"/>
      <c r="LHI185" s="869"/>
      <c r="LHJ185" s="869">
        <v>174</v>
      </c>
      <c r="LHK185" s="869"/>
      <c r="LHL185" s="869"/>
      <c r="LHM185" s="869"/>
      <c r="LHN185" s="869">
        <v>174</v>
      </c>
      <c r="LHO185" s="869"/>
      <c r="LHP185" s="869"/>
      <c r="LHQ185" s="869"/>
      <c r="LHR185" s="869">
        <v>174</v>
      </c>
      <c r="LHS185" s="869"/>
      <c r="LHT185" s="869"/>
      <c r="LHU185" s="869"/>
      <c r="LHV185" s="869">
        <v>174</v>
      </c>
      <c r="LHW185" s="869"/>
      <c r="LHX185" s="869"/>
      <c r="LHY185" s="869"/>
      <c r="LHZ185" s="869">
        <v>174</v>
      </c>
      <c r="LIA185" s="869"/>
      <c r="LIB185" s="869"/>
      <c r="LIC185" s="869"/>
      <c r="LID185" s="869">
        <v>174</v>
      </c>
      <c r="LIE185" s="869"/>
      <c r="LIF185" s="869"/>
      <c r="LIG185" s="869"/>
      <c r="LIH185" s="869">
        <v>174</v>
      </c>
      <c r="LII185" s="869"/>
      <c r="LIJ185" s="869"/>
      <c r="LIK185" s="869"/>
      <c r="LIL185" s="869">
        <v>174</v>
      </c>
      <c r="LIM185" s="869"/>
      <c r="LIN185" s="869"/>
      <c r="LIO185" s="869"/>
      <c r="LIP185" s="869">
        <v>174</v>
      </c>
      <c r="LIQ185" s="869"/>
      <c r="LIR185" s="869"/>
      <c r="LIS185" s="869"/>
      <c r="LIT185" s="869">
        <v>174</v>
      </c>
      <c r="LIU185" s="869"/>
      <c r="LIV185" s="869"/>
      <c r="LIW185" s="869"/>
      <c r="LIX185" s="869">
        <v>174</v>
      </c>
      <c r="LIY185" s="869"/>
      <c r="LIZ185" s="869"/>
      <c r="LJA185" s="869"/>
      <c r="LJB185" s="869">
        <v>174</v>
      </c>
      <c r="LJC185" s="869"/>
      <c r="LJD185" s="869"/>
      <c r="LJE185" s="869"/>
      <c r="LJF185" s="869">
        <v>174</v>
      </c>
      <c r="LJG185" s="869"/>
      <c r="LJH185" s="869"/>
      <c r="LJI185" s="869"/>
      <c r="LJJ185" s="869">
        <v>174</v>
      </c>
      <c r="LJK185" s="869"/>
      <c r="LJL185" s="869"/>
      <c r="LJM185" s="869"/>
      <c r="LJN185" s="869">
        <v>174</v>
      </c>
      <c r="LJO185" s="869"/>
      <c r="LJP185" s="869"/>
      <c r="LJQ185" s="869"/>
      <c r="LJR185" s="869">
        <v>174</v>
      </c>
      <c r="LJS185" s="869"/>
      <c r="LJT185" s="869"/>
      <c r="LJU185" s="869"/>
      <c r="LJV185" s="869">
        <v>174</v>
      </c>
      <c r="LJW185" s="869"/>
      <c r="LJX185" s="869"/>
      <c r="LJY185" s="869"/>
      <c r="LJZ185" s="869">
        <v>174</v>
      </c>
      <c r="LKA185" s="869"/>
      <c r="LKB185" s="869"/>
      <c r="LKC185" s="869"/>
      <c r="LKD185" s="869">
        <v>174</v>
      </c>
      <c r="LKE185" s="869"/>
      <c r="LKF185" s="869"/>
      <c r="LKG185" s="869"/>
      <c r="LKH185" s="869">
        <v>174</v>
      </c>
      <c r="LKI185" s="869"/>
      <c r="LKJ185" s="869"/>
      <c r="LKK185" s="869"/>
      <c r="LKL185" s="869">
        <v>174</v>
      </c>
      <c r="LKM185" s="869"/>
      <c r="LKN185" s="869"/>
      <c r="LKO185" s="869"/>
      <c r="LKP185" s="869">
        <v>174</v>
      </c>
      <c r="LKQ185" s="869"/>
      <c r="LKR185" s="869"/>
      <c r="LKS185" s="869"/>
      <c r="LKT185" s="869">
        <v>174</v>
      </c>
      <c r="LKU185" s="869"/>
      <c r="LKV185" s="869"/>
      <c r="LKW185" s="869"/>
      <c r="LKX185" s="869">
        <v>174</v>
      </c>
      <c r="LKY185" s="869"/>
      <c r="LKZ185" s="869"/>
      <c r="LLA185" s="869"/>
      <c r="LLB185" s="869">
        <v>174</v>
      </c>
      <c r="LLC185" s="869"/>
      <c r="LLD185" s="869"/>
      <c r="LLE185" s="869"/>
      <c r="LLF185" s="869">
        <v>174</v>
      </c>
      <c r="LLG185" s="869"/>
      <c r="LLH185" s="869"/>
      <c r="LLI185" s="869"/>
      <c r="LLJ185" s="869">
        <v>174</v>
      </c>
      <c r="LLK185" s="869"/>
      <c r="LLL185" s="869"/>
      <c r="LLM185" s="869"/>
      <c r="LLN185" s="869">
        <v>174</v>
      </c>
      <c r="LLO185" s="869"/>
      <c r="LLP185" s="869"/>
      <c r="LLQ185" s="869"/>
      <c r="LLR185" s="869">
        <v>174</v>
      </c>
      <c r="LLS185" s="869"/>
      <c r="LLT185" s="869"/>
      <c r="LLU185" s="869"/>
      <c r="LLV185" s="869">
        <v>174</v>
      </c>
      <c r="LLW185" s="869"/>
      <c r="LLX185" s="869"/>
      <c r="LLY185" s="869"/>
      <c r="LLZ185" s="869">
        <v>174</v>
      </c>
      <c r="LMA185" s="869"/>
      <c r="LMB185" s="869"/>
      <c r="LMC185" s="869"/>
      <c r="LMD185" s="869">
        <v>174</v>
      </c>
      <c r="LME185" s="869"/>
      <c r="LMF185" s="869"/>
      <c r="LMG185" s="869"/>
      <c r="LMH185" s="869">
        <v>174</v>
      </c>
      <c r="LMI185" s="869"/>
      <c r="LMJ185" s="869"/>
      <c r="LMK185" s="869"/>
      <c r="LML185" s="869">
        <v>174</v>
      </c>
      <c r="LMM185" s="869"/>
      <c r="LMN185" s="869"/>
      <c r="LMO185" s="869"/>
      <c r="LMP185" s="869">
        <v>174</v>
      </c>
      <c r="LMQ185" s="869"/>
      <c r="LMR185" s="869"/>
      <c r="LMS185" s="869"/>
      <c r="LMT185" s="869">
        <v>174</v>
      </c>
      <c r="LMU185" s="869"/>
      <c r="LMV185" s="869"/>
      <c r="LMW185" s="869"/>
      <c r="LMX185" s="869">
        <v>174</v>
      </c>
      <c r="LMY185" s="869"/>
      <c r="LMZ185" s="869"/>
      <c r="LNA185" s="869"/>
      <c r="LNB185" s="869">
        <v>174</v>
      </c>
      <c r="LNC185" s="869"/>
      <c r="LND185" s="869"/>
      <c r="LNE185" s="869"/>
      <c r="LNF185" s="869">
        <v>174</v>
      </c>
      <c r="LNG185" s="869"/>
      <c r="LNH185" s="869"/>
      <c r="LNI185" s="869"/>
      <c r="LNJ185" s="869">
        <v>174</v>
      </c>
      <c r="LNK185" s="869"/>
      <c r="LNL185" s="869"/>
      <c r="LNM185" s="869"/>
      <c r="LNN185" s="869">
        <v>174</v>
      </c>
      <c r="LNO185" s="869"/>
      <c r="LNP185" s="869"/>
      <c r="LNQ185" s="869"/>
      <c r="LNR185" s="869">
        <v>174</v>
      </c>
      <c r="LNS185" s="869"/>
      <c r="LNT185" s="869"/>
      <c r="LNU185" s="869"/>
      <c r="LNV185" s="869">
        <v>174</v>
      </c>
      <c r="LNW185" s="869"/>
      <c r="LNX185" s="869"/>
      <c r="LNY185" s="869"/>
      <c r="LNZ185" s="869">
        <v>174</v>
      </c>
      <c r="LOA185" s="869"/>
      <c r="LOB185" s="869"/>
      <c r="LOC185" s="869"/>
      <c r="LOD185" s="869">
        <v>174</v>
      </c>
      <c r="LOE185" s="869"/>
      <c r="LOF185" s="869"/>
      <c r="LOG185" s="869"/>
      <c r="LOH185" s="869">
        <v>174</v>
      </c>
      <c r="LOI185" s="869"/>
      <c r="LOJ185" s="869"/>
      <c r="LOK185" s="869"/>
      <c r="LOL185" s="869">
        <v>174</v>
      </c>
      <c r="LOM185" s="869"/>
      <c r="LON185" s="869"/>
      <c r="LOO185" s="869"/>
      <c r="LOP185" s="869">
        <v>174</v>
      </c>
      <c r="LOQ185" s="869"/>
      <c r="LOR185" s="869"/>
      <c r="LOS185" s="869"/>
      <c r="LOT185" s="869">
        <v>174</v>
      </c>
      <c r="LOU185" s="869"/>
      <c r="LOV185" s="869"/>
      <c r="LOW185" s="869"/>
      <c r="LOX185" s="869">
        <v>174</v>
      </c>
      <c r="LOY185" s="869"/>
      <c r="LOZ185" s="869"/>
      <c r="LPA185" s="869"/>
      <c r="LPB185" s="869">
        <v>174</v>
      </c>
      <c r="LPC185" s="869"/>
      <c r="LPD185" s="869"/>
      <c r="LPE185" s="869"/>
      <c r="LPF185" s="869">
        <v>174</v>
      </c>
      <c r="LPG185" s="869"/>
      <c r="LPH185" s="869"/>
      <c r="LPI185" s="869"/>
      <c r="LPJ185" s="869">
        <v>174</v>
      </c>
      <c r="LPK185" s="869"/>
      <c r="LPL185" s="869"/>
      <c r="LPM185" s="869"/>
      <c r="LPN185" s="869">
        <v>174</v>
      </c>
      <c r="LPO185" s="869"/>
      <c r="LPP185" s="869"/>
      <c r="LPQ185" s="869"/>
      <c r="LPR185" s="869">
        <v>174</v>
      </c>
      <c r="LPS185" s="869"/>
      <c r="LPT185" s="869"/>
      <c r="LPU185" s="869"/>
      <c r="LPV185" s="869">
        <v>174</v>
      </c>
      <c r="LPW185" s="869"/>
      <c r="LPX185" s="869"/>
      <c r="LPY185" s="869"/>
      <c r="LPZ185" s="869">
        <v>174</v>
      </c>
      <c r="LQA185" s="869"/>
      <c r="LQB185" s="869"/>
      <c r="LQC185" s="869"/>
      <c r="LQD185" s="869">
        <v>174</v>
      </c>
      <c r="LQE185" s="869"/>
      <c r="LQF185" s="869"/>
      <c r="LQG185" s="869"/>
      <c r="LQH185" s="869">
        <v>174</v>
      </c>
      <c r="LQI185" s="869"/>
      <c r="LQJ185" s="869"/>
      <c r="LQK185" s="869"/>
      <c r="LQL185" s="869">
        <v>174</v>
      </c>
      <c r="LQM185" s="869"/>
      <c r="LQN185" s="869"/>
      <c r="LQO185" s="869"/>
      <c r="LQP185" s="869">
        <v>174</v>
      </c>
      <c r="LQQ185" s="869"/>
      <c r="LQR185" s="869"/>
      <c r="LQS185" s="869"/>
      <c r="LQT185" s="869">
        <v>174</v>
      </c>
      <c r="LQU185" s="869"/>
      <c r="LQV185" s="869"/>
      <c r="LQW185" s="869"/>
      <c r="LQX185" s="869">
        <v>174</v>
      </c>
      <c r="LQY185" s="869"/>
      <c r="LQZ185" s="869"/>
      <c r="LRA185" s="869"/>
      <c r="LRB185" s="869">
        <v>174</v>
      </c>
      <c r="LRC185" s="869"/>
      <c r="LRD185" s="869"/>
      <c r="LRE185" s="869"/>
      <c r="LRF185" s="869">
        <v>174</v>
      </c>
      <c r="LRG185" s="869"/>
      <c r="LRH185" s="869"/>
      <c r="LRI185" s="869"/>
      <c r="LRJ185" s="869">
        <v>174</v>
      </c>
      <c r="LRK185" s="869"/>
      <c r="LRL185" s="869"/>
      <c r="LRM185" s="869"/>
      <c r="LRN185" s="869">
        <v>174</v>
      </c>
      <c r="LRO185" s="869"/>
      <c r="LRP185" s="869"/>
      <c r="LRQ185" s="869"/>
      <c r="LRR185" s="869">
        <v>174</v>
      </c>
      <c r="LRS185" s="869"/>
      <c r="LRT185" s="869"/>
      <c r="LRU185" s="869"/>
      <c r="LRV185" s="869">
        <v>174</v>
      </c>
      <c r="LRW185" s="869"/>
      <c r="LRX185" s="869"/>
      <c r="LRY185" s="869"/>
      <c r="LRZ185" s="869">
        <v>174</v>
      </c>
      <c r="LSA185" s="869"/>
      <c r="LSB185" s="869"/>
      <c r="LSC185" s="869"/>
      <c r="LSD185" s="869">
        <v>174</v>
      </c>
      <c r="LSE185" s="869"/>
      <c r="LSF185" s="869"/>
      <c r="LSG185" s="869"/>
      <c r="LSH185" s="869">
        <v>174</v>
      </c>
      <c r="LSI185" s="869"/>
      <c r="LSJ185" s="869"/>
      <c r="LSK185" s="869"/>
      <c r="LSL185" s="869">
        <v>174</v>
      </c>
      <c r="LSM185" s="869"/>
      <c r="LSN185" s="869"/>
      <c r="LSO185" s="869"/>
      <c r="LSP185" s="869">
        <v>174</v>
      </c>
      <c r="LSQ185" s="869"/>
      <c r="LSR185" s="869"/>
      <c r="LSS185" s="869"/>
      <c r="LST185" s="869">
        <v>174</v>
      </c>
      <c r="LSU185" s="869"/>
      <c r="LSV185" s="869"/>
      <c r="LSW185" s="869"/>
      <c r="LSX185" s="869">
        <v>174</v>
      </c>
      <c r="LSY185" s="869"/>
      <c r="LSZ185" s="869"/>
      <c r="LTA185" s="869"/>
      <c r="LTB185" s="869">
        <v>174</v>
      </c>
      <c r="LTC185" s="869"/>
      <c r="LTD185" s="869"/>
      <c r="LTE185" s="869"/>
      <c r="LTF185" s="869">
        <v>174</v>
      </c>
      <c r="LTG185" s="869"/>
      <c r="LTH185" s="869"/>
      <c r="LTI185" s="869"/>
      <c r="LTJ185" s="869">
        <v>174</v>
      </c>
      <c r="LTK185" s="869"/>
      <c r="LTL185" s="869"/>
      <c r="LTM185" s="869"/>
      <c r="LTN185" s="869">
        <v>174</v>
      </c>
      <c r="LTO185" s="869"/>
      <c r="LTP185" s="869"/>
      <c r="LTQ185" s="869"/>
      <c r="LTR185" s="869">
        <v>174</v>
      </c>
      <c r="LTS185" s="869"/>
      <c r="LTT185" s="869"/>
      <c r="LTU185" s="869"/>
      <c r="LTV185" s="869">
        <v>174</v>
      </c>
      <c r="LTW185" s="869"/>
      <c r="LTX185" s="869"/>
      <c r="LTY185" s="869"/>
      <c r="LTZ185" s="869">
        <v>174</v>
      </c>
      <c r="LUA185" s="869"/>
      <c r="LUB185" s="869"/>
      <c r="LUC185" s="869"/>
      <c r="LUD185" s="869">
        <v>174</v>
      </c>
      <c r="LUE185" s="869"/>
      <c r="LUF185" s="869"/>
      <c r="LUG185" s="869"/>
      <c r="LUH185" s="869">
        <v>174</v>
      </c>
      <c r="LUI185" s="869"/>
      <c r="LUJ185" s="869"/>
      <c r="LUK185" s="869"/>
      <c r="LUL185" s="869">
        <v>174</v>
      </c>
      <c r="LUM185" s="869"/>
      <c r="LUN185" s="869"/>
      <c r="LUO185" s="869"/>
      <c r="LUP185" s="869">
        <v>174</v>
      </c>
      <c r="LUQ185" s="869"/>
      <c r="LUR185" s="869"/>
      <c r="LUS185" s="869"/>
      <c r="LUT185" s="869">
        <v>174</v>
      </c>
      <c r="LUU185" s="869"/>
      <c r="LUV185" s="869"/>
      <c r="LUW185" s="869"/>
      <c r="LUX185" s="869">
        <v>174</v>
      </c>
      <c r="LUY185" s="869"/>
      <c r="LUZ185" s="869"/>
      <c r="LVA185" s="869"/>
      <c r="LVB185" s="869">
        <v>174</v>
      </c>
      <c r="LVC185" s="869"/>
      <c r="LVD185" s="869"/>
      <c r="LVE185" s="869"/>
      <c r="LVF185" s="869">
        <v>174</v>
      </c>
      <c r="LVG185" s="869"/>
      <c r="LVH185" s="869"/>
      <c r="LVI185" s="869"/>
      <c r="LVJ185" s="869">
        <v>174</v>
      </c>
      <c r="LVK185" s="869"/>
      <c r="LVL185" s="869"/>
      <c r="LVM185" s="869"/>
      <c r="LVN185" s="869">
        <v>174</v>
      </c>
      <c r="LVO185" s="869"/>
      <c r="LVP185" s="869"/>
      <c r="LVQ185" s="869"/>
      <c r="LVR185" s="869">
        <v>174</v>
      </c>
      <c r="LVS185" s="869"/>
      <c r="LVT185" s="869"/>
      <c r="LVU185" s="869"/>
      <c r="LVV185" s="869">
        <v>174</v>
      </c>
      <c r="LVW185" s="869"/>
      <c r="LVX185" s="869"/>
      <c r="LVY185" s="869"/>
      <c r="LVZ185" s="869">
        <v>174</v>
      </c>
      <c r="LWA185" s="869"/>
      <c r="LWB185" s="869"/>
      <c r="LWC185" s="869"/>
      <c r="LWD185" s="869">
        <v>174</v>
      </c>
      <c r="LWE185" s="869"/>
      <c r="LWF185" s="869"/>
      <c r="LWG185" s="869"/>
      <c r="LWH185" s="869">
        <v>174</v>
      </c>
      <c r="LWI185" s="869"/>
      <c r="LWJ185" s="869"/>
      <c r="LWK185" s="869"/>
      <c r="LWL185" s="869">
        <v>174</v>
      </c>
      <c r="LWM185" s="869"/>
      <c r="LWN185" s="869"/>
      <c r="LWO185" s="869"/>
      <c r="LWP185" s="869">
        <v>174</v>
      </c>
      <c r="LWQ185" s="869"/>
      <c r="LWR185" s="869"/>
      <c r="LWS185" s="869"/>
      <c r="LWT185" s="869">
        <v>174</v>
      </c>
      <c r="LWU185" s="869"/>
      <c r="LWV185" s="869"/>
      <c r="LWW185" s="869"/>
      <c r="LWX185" s="869">
        <v>174</v>
      </c>
      <c r="LWY185" s="869"/>
      <c r="LWZ185" s="869"/>
      <c r="LXA185" s="869"/>
      <c r="LXB185" s="869">
        <v>174</v>
      </c>
      <c r="LXC185" s="869"/>
      <c r="LXD185" s="869"/>
      <c r="LXE185" s="869"/>
      <c r="LXF185" s="869">
        <v>174</v>
      </c>
      <c r="LXG185" s="869"/>
      <c r="LXH185" s="869"/>
      <c r="LXI185" s="869"/>
      <c r="LXJ185" s="869">
        <v>174</v>
      </c>
      <c r="LXK185" s="869"/>
      <c r="LXL185" s="869"/>
      <c r="LXM185" s="869"/>
      <c r="LXN185" s="869">
        <v>174</v>
      </c>
      <c r="LXO185" s="869"/>
      <c r="LXP185" s="869"/>
      <c r="LXQ185" s="869"/>
      <c r="LXR185" s="869">
        <v>174</v>
      </c>
      <c r="LXS185" s="869"/>
      <c r="LXT185" s="869"/>
      <c r="LXU185" s="869"/>
      <c r="LXV185" s="869">
        <v>174</v>
      </c>
      <c r="LXW185" s="869"/>
      <c r="LXX185" s="869"/>
      <c r="LXY185" s="869"/>
      <c r="LXZ185" s="869">
        <v>174</v>
      </c>
      <c r="LYA185" s="869"/>
      <c r="LYB185" s="869"/>
      <c r="LYC185" s="869"/>
      <c r="LYD185" s="869">
        <v>174</v>
      </c>
      <c r="LYE185" s="869"/>
      <c r="LYF185" s="869"/>
      <c r="LYG185" s="869"/>
      <c r="LYH185" s="869">
        <v>174</v>
      </c>
      <c r="LYI185" s="869"/>
      <c r="LYJ185" s="869"/>
      <c r="LYK185" s="869"/>
      <c r="LYL185" s="869">
        <v>174</v>
      </c>
      <c r="LYM185" s="869"/>
      <c r="LYN185" s="869"/>
      <c r="LYO185" s="869"/>
      <c r="LYP185" s="869">
        <v>174</v>
      </c>
      <c r="LYQ185" s="869"/>
      <c r="LYR185" s="869"/>
      <c r="LYS185" s="869"/>
      <c r="LYT185" s="869">
        <v>174</v>
      </c>
      <c r="LYU185" s="869"/>
      <c r="LYV185" s="869"/>
      <c r="LYW185" s="869"/>
      <c r="LYX185" s="869">
        <v>174</v>
      </c>
      <c r="LYY185" s="869"/>
      <c r="LYZ185" s="869"/>
      <c r="LZA185" s="869"/>
      <c r="LZB185" s="869">
        <v>174</v>
      </c>
      <c r="LZC185" s="869"/>
      <c r="LZD185" s="869"/>
      <c r="LZE185" s="869"/>
      <c r="LZF185" s="869">
        <v>174</v>
      </c>
      <c r="LZG185" s="869"/>
      <c r="LZH185" s="869"/>
      <c r="LZI185" s="869"/>
      <c r="LZJ185" s="869">
        <v>174</v>
      </c>
      <c r="LZK185" s="869"/>
      <c r="LZL185" s="869"/>
      <c r="LZM185" s="869"/>
      <c r="LZN185" s="869">
        <v>174</v>
      </c>
      <c r="LZO185" s="869"/>
      <c r="LZP185" s="869"/>
      <c r="LZQ185" s="869"/>
      <c r="LZR185" s="869">
        <v>174</v>
      </c>
      <c r="LZS185" s="869"/>
      <c r="LZT185" s="869"/>
      <c r="LZU185" s="869"/>
      <c r="LZV185" s="869">
        <v>174</v>
      </c>
      <c r="LZW185" s="869"/>
      <c r="LZX185" s="869"/>
      <c r="LZY185" s="869"/>
      <c r="LZZ185" s="869">
        <v>174</v>
      </c>
      <c r="MAA185" s="869"/>
      <c r="MAB185" s="869"/>
      <c r="MAC185" s="869"/>
      <c r="MAD185" s="869">
        <v>174</v>
      </c>
      <c r="MAE185" s="869"/>
      <c r="MAF185" s="869"/>
      <c r="MAG185" s="869"/>
      <c r="MAH185" s="869">
        <v>174</v>
      </c>
      <c r="MAI185" s="869"/>
      <c r="MAJ185" s="869"/>
      <c r="MAK185" s="869"/>
      <c r="MAL185" s="869">
        <v>174</v>
      </c>
      <c r="MAM185" s="869"/>
      <c r="MAN185" s="869"/>
      <c r="MAO185" s="869"/>
      <c r="MAP185" s="869">
        <v>174</v>
      </c>
      <c r="MAQ185" s="869"/>
      <c r="MAR185" s="869"/>
      <c r="MAS185" s="869"/>
      <c r="MAT185" s="869">
        <v>174</v>
      </c>
      <c r="MAU185" s="869"/>
      <c r="MAV185" s="869"/>
      <c r="MAW185" s="869"/>
      <c r="MAX185" s="869">
        <v>174</v>
      </c>
      <c r="MAY185" s="869"/>
      <c r="MAZ185" s="869"/>
      <c r="MBA185" s="869"/>
      <c r="MBB185" s="869">
        <v>174</v>
      </c>
      <c r="MBC185" s="869"/>
      <c r="MBD185" s="869"/>
      <c r="MBE185" s="869"/>
      <c r="MBF185" s="869">
        <v>174</v>
      </c>
      <c r="MBG185" s="869"/>
      <c r="MBH185" s="869"/>
      <c r="MBI185" s="869"/>
      <c r="MBJ185" s="869">
        <v>174</v>
      </c>
      <c r="MBK185" s="869"/>
      <c r="MBL185" s="869"/>
      <c r="MBM185" s="869"/>
      <c r="MBN185" s="869">
        <v>174</v>
      </c>
      <c r="MBO185" s="869"/>
      <c r="MBP185" s="869"/>
      <c r="MBQ185" s="869"/>
      <c r="MBR185" s="869">
        <v>174</v>
      </c>
      <c r="MBS185" s="869"/>
      <c r="MBT185" s="869"/>
      <c r="MBU185" s="869"/>
      <c r="MBV185" s="869">
        <v>174</v>
      </c>
      <c r="MBW185" s="869"/>
      <c r="MBX185" s="869"/>
      <c r="MBY185" s="869"/>
      <c r="MBZ185" s="869">
        <v>174</v>
      </c>
      <c r="MCA185" s="869"/>
      <c r="MCB185" s="869"/>
      <c r="MCC185" s="869"/>
      <c r="MCD185" s="869">
        <v>174</v>
      </c>
      <c r="MCE185" s="869"/>
      <c r="MCF185" s="869"/>
      <c r="MCG185" s="869"/>
      <c r="MCH185" s="869">
        <v>174</v>
      </c>
      <c r="MCI185" s="869"/>
      <c r="MCJ185" s="869"/>
      <c r="MCK185" s="869"/>
      <c r="MCL185" s="869">
        <v>174</v>
      </c>
      <c r="MCM185" s="869"/>
      <c r="MCN185" s="869"/>
      <c r="MCO185" s="869"/>
      <c r="MCP185" s="869">
        <v>174</v>
      </c>
      <c r="MCQ185" s="869"/>
      <c r="MCR185" s="869"/>
      <c r="MCS185" s="869"/>
      <c r="MCT185" s="869">
        <v>174</v>
      </c>
      <c r="MCU185" s="869"/>
      <c r="MCV185" s="869"/>
      <c r="MCW185" s="869"/>
      <c r="MCX185" s="869">
        <v>174</v>
      </c>
      <c r="MCY185" s="869"/>
      <c r="MCZ185" s="869"/>
      <c r="MDA185" s="869"/>
      <c r="MDB185" s="869">
        <v>174</v>
      </c>
      <c r="MDC185" s="869"/>
      <c r="MDD185" s="869"/>
      <c r="MDE185" s="869"/>
      <c r="MDF185" s="869">
        <v>174</v>
      </c>
      <c r="MDG185" s="869"/>
      <c r="MDH185" s="869"/>
      <c r="MDI185" s="869"/>
      <c r="MDJ185" s="869">
        <v>174</v>
      </c>
      <c r="MDK185" s="869"/>
      <c r="MDL185" s="869"/>
      <c r="MDM185" s="869"/>
      <c r="MDN185" s="869">
        <v>174</v>
      </c>
      <c r="MDO185" s="869"/>
      <c r="MDP185" s="869"/>
      <c r="MDQ185" s="869"/>
      <c r="MDR185" s="869">
        <v>174</v>
      </c>
      <c r="MDS185" s="869"/>
      <c r="MDT185" s="869"/>
      <c r="MDU185" s="869"/>
      <c r="MDV185" s="869">
        <v>174</v>
      </c>
      <c r="MDW185" s="869"/>
      <c r="MDX185" s="869"/>
      <c r="MDY185" s="869"/>
      <c r="MDZ185" s="869">
        <v>174</v>
      </c>
      <c r="MEA185" s="869"/>
      <c r="MEB185" s="869"/>
      <c r="MEC185" s="869"/>
      <c r="MED185" s="869">
        <v>174</v>
      </c>
      <c r="MEE185" s="869"/>
      <c r="MEF185" s="869"/>
      <c r="MEG185" s="869"/>
      <c r="MEH185" s="869">
        <v>174</v>
      </c>
      <c r="MEI185" s="869"/>
      <c r="MEJ185" s="869"/>
      <c r="MEK185" s="869"/>
      <c r="MEL185" s="869">
        <v>174</v>
      </c>
      <c r="MEM185" s="869"/>
      <c r="MEN185" s="869"/>
      <c r="MEO185" s="869"/>
      <c r="MEP185" s="869">
        <v>174</v>
      </c>
      <c r="MEQ185" s="869"/>
      <c r="MER185" s="869"/>
      <c r="MES185" s="869"/>
      <c r="MET185" s="869">
        <v>174</v>
      </c>
      <c r="MEU185" s="869"/>
      <c r="MEV185" s="869"/>
      <c r="MEW185" s="869"/>
      <c r="MEX185" s="869">
        <v>174</v>
      </c>
      <c r="MEY185" s="869"/>
      <c r="MEZ185" s="869"/>
      <c r="MFA185" s="869"/>
      <c r="MFB185" s="869">
        <v>174</v>
      </c>
      <c r="MFC185" s="869"/>
      <c r="MFD185" s="869"/>
      <c r="MFE185" s="869"/>
      <c r="MFF185" s="869">
        <v>174</v>
      </c>
      <c r="MFG185" s="869"/>
      <c r="MFH185" s="869"/>
      <c r="MFI185" s="869"/>
      <c r="MFJ185" s="869">
        <v>174</v>
      </c>
      <c r="MFK185" s="869"/>
      <c r="MFL185" s="869"/>
      <c r="MFM185" s="869"/>
      <c r="MFN185" s="869">
        <v>174</v>
      </c>
      <c r="MFO185" s="869"/>
      <c r="MFP185" s="869"/>
      <c r="MFQ185" s="869"/>
      <c r="MFR185" s="869">
        <v>174</v>
      </c>
      <c r="MFS185" s="869"/>
      <c r="MFT185" s="869"/>
      <c r="MFU185" s="869"/>
      <c r="MFV185" s="869">
        <v>174</v>
      </c>
      <c r="MFW185" s="869"/>
      <c r="MFX185" s="869"/>
      <c r="MFY185" s="869"/>
      <c r="MFZ185" s="869">
        <v>174</v>
      </c>
      <c r="MGA185" s="869"/>
      <c r="MGB185" s="869"/>
      <c r="MGC185" s="869"/>
      <c r="MGD185" s="869">
        <v>174</v>
      </c>
      <c r="MGE185" s="869"/>
      <c r="MGF185" s="869"/>
      <c r="MGG185" s="869"/>
      <c r="MGH185" s="869">
        <v>174</v>
      </c>
      <c r="MGI185" s="869"/>
      <c r="MGJ185" s="869"/>
      <c r="MGK185" s="869"/>
      <c r="MGL185" s="869">
        <v>174</v>
      </c>
      <c r="MGM185" s="869"/>
      <c r="MGN185" s="869"/>
      <c r="MGO185" s="869"/>
      <c r="MGP185" s="869">
        <v>174</v>
      </c>
      <c r="MGQ185" s="869"/>
      <c r="MGR185" s="869"/>
      <c r="MGS185" s="869"/>
      <c r="MGT185" s="869">
        <v>174</v>
      </c>
      <c r="MGU185" s="869"/>
      <c r="MGV185" s="869"/>
      <c r="MGW185" s="869"/>
      <c r="MGX185" s="869">
        <v>174</v>
      </c>
      <c r="MGY185" s="869"/>
      <c r="MGZ185" s="869"/>
      <c r="MHA185" s="869"/>
      <c r="MHB185" s="869">
        <v>174</v>
      </c>
      <c r="MHC185" s="869"/>
      <c r="MHD185" s="869"/>
      <c r="MHE185" s="869"/>
      <c r="MHF185" s="869">
        <v>174</v>
      </c>
      <c r="MHG185" s="869"/>
      <c r="MHH185" s="869"/>
      <c r="MHI185" s="869"/>
      <c r="MHJ185" s="869">
        <v>174</v>
      </c>
      <c r="MHK185" s="869"/>
      <c r="MHL185" s="869"/>
      <c r="MHM185" s="869"/>
      <c r="MHN185" s="869">
        <v>174</v>
      </c>
      <c r="MHO185" s="869"/>
      <c r="MHP185" s="869"/>
      <c r="MHQ185" s="869"/>
      <c r="MHR185" s="869">
        <v>174</v>
      </c>
      <c r="MHS185" s="869"/>
      <c r="MHT185" s="869"/>
      <c r="MHU185" s="869"/>
      <c r="MHV185" s="869">
        <v>174</v>
      </c>
      <c r="MHW185" s="869"/>
      <c r="MHX185" s="869"/>
      <c r="MHY185" s="869"/>
      <c r="MHZ185" s="869">
        <v>174</v>
      </c>
      <c r="MIA185" s="869"/>
      <c r="MIB185" s="869"/>
      <c r="MIC185" s="869"/>
      <c r="MID185" s="869">
        <v>174</v>
      </c>
      <c r="MIE185" s="869"/>
      <c r="MIF185" s="869"/>
      <c r="MIG185" s="869"/>
      <c r="MIH185" s="869">
        <v>174</v>
      </c>
      <c r="MII185" s="869"/>
      <c r="MIJ185" s="869"/>
      <c r="MIK185" s="869"/>
      <c r="MIL185" s="869">
        <v>174</v>
      </c>
      <c r="MIM185" s="869"/>
      <c r="MIN185" s="869"/>
      <c r="MIO185" s="869"/>
      <c r="MIP185" s="869">
        <v>174</v>
      </c>
      <c r="MIQ185" s="869"/>
      <c r="MIR185" s="869"/>
      <c r="MIS185" s="869"/>
      <c r="MIT185" s="869">
        <v>174</v>
      </c>
      <c r="MIU185" s="869"/>
      <c r="MIV185" s="869"/>
      <c r="MIW185" s="869"/>
      <c r="MIX185" s="869">
        <v>174</v>
      </c>
      <c r="MIY185" s="869"/>
      <c r="MIZ185" s="869"/>
      <c r="MJA185" s="869"/>
      <c r="MJB185" s="869">
        <v>174</v>
      </c>
      <c r="MJC185" s="869"/>
      <c r="MJD185" s="869"/>
      <c r="MJE185" s="869"/>
      <c r="MJF185" s="869">
        <v>174</v>
      </c>
      <c r="MJG185" s="869"/>
      <c r="MJH185" s="869"/>
      <c r="MJI185" s="869"/>
      <c r="MJJ185" s="869">
        <v>174</v>
      </c>
      <c r="MJK185" s="869"/>
      <c r="MJL185" s="869"/>
      <c r="MJM185" s="869"/>
      <c r="MJN185" s="869">
        <v>174</v>
      </c>
      <c r="MJO185" s="869"/>
      <c r="MJP185" s="869"/>
      <c r="MJQ185" s="869"/>
      <c r="MJR185" s="869">
        <v>174</v>
      </c>
      <c r="MJS185" s="869"/>
      <c r="MJT185" s="869"/>
      <c r="MJU185" s="869"/>
      <c r="MJV185" s="869">
        <v>174</v>
      </c>
      <c r="MJW185" s="869"/>
      <c r="MJX185" s="869"/>
      <c r="MJY185" s="869"/>
      <c r="MJZ185" s="869">
        <v>174</v>
      </c>
      <c r="MKA185" s="869"/>
      <c r="MKB185" s="869"/>
      <c r="MKC185" s="869"/>
      <c r="MKD185" s="869">
        <v>174</v>
      </c>
      <c r="MKE185" s="869"/>
      <c r="MKF185" s="869"/>
      <c r="MKG185" s="869"/>
      <c r="MKH185" s="869">
        <v>174</v>
      </c>
      <c r="MKI185" s="869"/>
      <c r="MKJ185" s="869"/>
      <c r="MKK185" s="869"/>
      <c r="MKL185" s="869">
        <v>174</v>
      </c>
      <c r="MKM185" s="869"/>
      <c r="MKN185" s="869"/>
      <c r="MKO185" s="869"/>
      <c r="MKP185" s="869">
        <v>174</v>
      </c>
      <c r="MKQ185" s="869"/>
      <c r="MKR185" s="869"/>
      <c r="MKS185" s="869"/>
      <c r="MKT185" s="869">
        <v>174</v>
      </c>
      <c r="MKU185" s="869"/>
      <c r="MKV185" s="869"/>
      <c r="MKW185" s="869"/>
      <c r="MKX185" s="869">
        <v>174</v>
      </c>
      <c r="MKY185" s="869"/>
      <c r="MKZ185" s="869"/>
      <c r="MLA185" s="869"/>
      <c r="MLB185" s="869">
        <v>174</v>
      </c>
      <c r="MLC185" s="869"/>
      <c r="MLD185" s="869"/>
      <c r="MLE185" s="869"/>
      <c r="MLF185" s="869">
        <v>174</v>
      </c>
      <c r="MLG185" s="869"/>
      <c r="MLH185" s="869"/>
      <c r="MLI185" s="869"/>
      <c r="MLJ185" s="869">
        <v>174</v>
      </c>
      <c r="MLK185" s="869"/>
      <c r="MLL185" s="869"/>
      <c r="MLM185" s="869"/>
      <c r="MLN185" s="869">
        <v>174</v>
      </c>
      <c r="MLO185" s="869"/>
      <c r="MLP185" s="869"/>
      <c r="MLQ185" s="869"/>
      <c r="MLR185" s="869">
        <v>174</v>
      </c>
      <c r="MLS185" s="869"/>
      <c r="MLT185" s="869"/>
      <c r="MLU185" s="869"/>
      <c r="MLV185" s="869">
        <v>174</v>
      </c>
      <c r="MLW185" s="869"/>
      <c r="MLX185" s="869"/>
      <c r="MLY185" s="869"/>
      <c r="MLZ185" s="869">
        <v>174</v>
      </c>
      <c r="MMA185" s="869"/>
      <c r="MMB185" s="869"/>
      <c r="MMC185" s="869"/>
      <c r="MMD185" s="869">
        <v>174</v>
      </c>
      <c r="MME185" s="869"/>
      <c r="MMF185" s="869"/>
      <c r="MMG185" s="869"/>
      <c r="MMH185" s="869">
        <v>174</v>
      </c>
      <c r="MMI185" s="869"/>
      <c r="MMJ185" s="869"/>
      <c r="MMK185" s="869"/>
      <c r="MML185" s="869">
        <v>174</v>
      </c>
      <c r="MMM185" s="869"/>
      <c r="MMN185" s="869"/>
      <c r="MMO185" s="869"/>
      <c r="MMP185" s="869">
        <v>174</v>
      </c>
      <c r="MMQ185" s="869"/>
      <c r="MMR185" s="869"/>
      <c r="MMS185" s="869"/>
      <c r="MMT185" s="869">
        <v>174</v>
      </c>
      <c r="MMU185" s="869"/>
      <c r="MMV185" s="869"/>
      <c r="MMW185" s="869"/>
      <c r="MMX185" s="869">
        <v>174</v>
      </c>
      <c r="MMY185" s="869"/>
      <c r="MMZ185" s="869"/>
      <c r="MNA185" s="869"/>
      <c r="MNB185" s="869">
        <v>174</v>
      </c>
      <c r="MNC185" s="869"/>
      <c r="MND185" s="869"/>
      <c r="MNE185" s="869"/>
      <c r="MNF185" s="869">
        <v>174</v>
      </c>
      <c r="MNG185" s="869"/>
      <c r="MNH185" s="869"/>
      <c r="MNI185" s="869"/>
      <c r="MNJ185" s="869">
        <v>174</v>
      </c>
      <c r="MNK185" s="869"/>
      <c r="MNL185" s="869"/>
      <c r="MNM185" s="869"/>
      <c r="MNN185" s="869">
        <v>174</v>
      </c>
      <c r="MNO185" s="869"/>
      <c r="MNP185" s="869"/>
      <c r="MNQ185" s="869"/>
      <c r="MNR185" s="869">
        <v>174</v>
      </c>
      <c r="MNS185" s="869"/>
      <c r="MNT185" s="869"/>
      <c r="MNU185" s="869"/>
      <c r="MNV185" s="869">
        <v>174</v>
      </c>
      <c r="MNW185" s="869"/>
      <c r="MNX185" s="869"/>
      <c r="MNY185" s="869"/>
      <c r="MNZ185" s="869">
        <v>174</v>
      </c>
      <c r="MOA185" s="869"/>
      <c r="MOB185" s="869"/>
      <c r="MOC185" s="869"/>
      <c r="MOD185" s="869">
        <v>174</v>
      </c>
      <c r="MOE185" s="869"/>
      <c r="MOF185" s="869"/>
      <c r="MOG185" s="869"/>
      <c r="MOH185" s="869">
        <v>174</v>
      </c>
      <c r="MOI185" s="869"/>
      <c r="MOJ185" s="869"/>
      <c r="MOK185" s="869"/>
      <c r="MOL185" s="869">
        <v>174</v>
      </c>
      <c r="MOM185" s="869"/>
      <c r="MON185" s="869"/>
      <c r="MOO185" s="869"/>
      <c r="MOP185" s="869">
        <v>174</v>
      </c>
      <c r="MOQ185" s="869"/>
      <c r="MOR185" s="869"/>
      <c r="MOS185" s="869"/>
      <c r="MOT185" s="869">
        <v>174</v>
      </c>
      <c r="MOU185" s="869"/>
      <c r="MOV185" s="869"/>
      <c r="MOW185" s="869"/>
      <c r="MOX185" s="869">
        <v>174</v>
      </c>
      <c r="MOY185" s="869"/>
      <c r="MOZ185" s="869"/>
      <c r="MPA185" s="869"/>
      <c r="MPB185" s="869">
        <v>174</v>
      </c>
      <c r="MPC185" s="869"/>
      <c r="MPD185" s="869"/>
      <c r="MPE185" s="869"/>
      <c r="MPF185" s="869">
        <v>174</v>
      </c>
      <c r="MPG185" s="869"/>
      <c r="MPH185" s="869"/>
      <c r="MPI185" s="869"/>
      <c r="MPJ185" s="869">
        <v>174</v>
      </c>
      <c r="MPK185" s="869"/>
      <c r="MPL185" s="869"/>
      <c r="MPM185" s="869"/>
      <c r="MPN185" s="869">
        <v>174</v>
      </c>
      <c r="MPO185" s="869"/>
      <c r="MPP185" s="869"/>
      <c r="MPQ185" s="869"/>
      <c r="MPR185" s="869">
        <v>174</v>
      </c>
      <c r="MPS185" s="869"/>
      <c r="MPT185" s="869"/>
      <c r="MPU185" s="869"/>
      <c r="MPV185" s="869">
        <v>174</v>
      </c>
      <c r="MPW185" s="869"/>
      <c r="MPX185" s="869"/>
      <c r="MPY185" s="869"/>
      <c r="MPZ185" s="869">
        <v>174</v>
      </c>
      <c r="MQA185" s="869"/>
      <c r="MQB185" s="869"/>
      <c r="MQC185" s="869"/>
      <c r="MQD185" s="869">
        <v>174</v>
      </c>
      <c r="MQE185" s="869"/>
      <c r="MQF185" s="869"/>
      <c r="MQG185" s="869"/>
      <c r="MQH185" s="869">
        <v>174</v>
      </c>
      <c r="MQI185" s="869"/>
      <c r="MQJ185" s="869"/>
      <c r="MQK185" s="869"/>
      <c r="MQL185" s="869">
        <v>174</v>
      </c>
      <c r="MQM185" s="869"/>
      <c r="MQN185" s="869"/>
      <c r="MQO185" s="869"/>
      <c r="MQP185" s="869">
        <v>174</v>
      </c>
      <c r="MQQ185" s="869"/>
      <c r="MQR185" s="869"/>
      <c r="MQS185" s="869"/>
      <c r="MQT185" s="869">
        <v>174</v>
      </c>
      <c r="MQU185" s="869"/>
      <c r="MQV185" s="869"/>
      <c r="MQW185" s="869"/>
      <c r="MQX185" s="869">
        <v>174</v>
      </c>
      <c r="MQY185" s="869"/>
      <c r="MQZ185" s="869"/>
      <c r="MRA185" s="869"/>
      <c r="MRB185" s="869">
        <v>174</v>
      </c>
      <c r="MRC185" s="869"/>
      <c r="MRD185" s="869"/>
      <c r="MRE185" s="869"/>
      <c r="MRF185" s="869">
        <v>174</v>
      </c>
      <c r="MRG185" s="869"/>
      <c r="MRH185" s="869"/>
      <c r="MRI185" s="869"/>
      <c r="MRJ185" s="869">
        <v>174</v>
      </c>
      <c r="MRK185" s="869"/>
      <c r="MRL185" s="869"/>
      <c r="MRM185" s="869"/>
      <c r="MRN185" s="869">
        <v>174</v>
      </c>
      <c r="MRO185" s="869"/>
      <c r="MRP185" s="869"/>
      <c r="MRQ185" s="869"/>
      <c r="MRR185" s="869">
        <v>174</v>
      </c>
      <c r="MRS185" s="869"/>
      <c r="MRT185" s="869"/>
      <c r="MRU185" s="869"/>
      <c r="MRV185" s="869">
        <v>174</v>
      </c>
      <c r="MRW185" s="869"/>
      <c r="MRX185" s="869"/>
      <c r="MRY185" s="869"/>
      <c r="MRZ185" s="869">
        <v>174</v>
      </c>
      <c r="MSA185" s="869"/>
      <c r="MSB185" s="869"/>
      <c r="MSC185" s="869"/>
      <c r="MSD185" s="869">
        <v>174</v>
      </c>
      <c r="MSE185" s="869"/>
      <c r="MSF185" s="869"/>
      <c r="MSG185" s="869"/>
      <c r="MSH185" s="869">
        <v>174</v>
      </c>
      <c r="MSI185" s="869"/>
      <c r="MSJ185" s="869"/>
      <c r="MSK185" s="869"/>
      <c r="MSL185" s="869">
        <v>174</v>
      </c>
      <c r="MSM185" s="869"/>
      <c r="MSN185" s="869"/>
      <c r="MSO185" s="869"/>
      <c r="MSP185" s="869">
        <v>174</v>
      </c>
      <c r="MSQ185" s="869"/>
      <c r="MSR185" s="869"/>
      <c r="MSS185" s="869"/>
      <c r="MST185" s="869">
        <v>174</v>
      </c>
      <c r="MSU185" s="869"/>
      <c r="MSV185" s="869"/>
      <c r="MSW185" s="869"/>
      <c r="MSX185" s="869">
        <v>174</v>
      </c>
      <c r="MSY185" s="869"/>
      <c r="MSZ185" s="869"/>
      <c r="MTA185" s="869"/>
      <c r="MTB185" s="869">
        <v>174</v>
      </c>
      <c r="MTC185" s="869"/>
      <c r="MTD185" s="869"/>
      <c r="MTE185" s="869"/>
      <c r="MTF185" s="869">
        <v>174</v>
      </c>
      <c r="MTG185" s="869"/>
      <c r="MTH185" s="869"/>
      <c r="MTI185" s="869"/>
      <c r="MTJ185" s="869">
        <v>174</v>
      </c>
      <c r="MTK185" s="869"/>
      <c r="MTL185" s="869"/>
      <c r="MTM185" s="869"/>
      <c r="MTN185" s="869">
        <v>174</v>
      </c>
      <c r="MTO185" s="869"/>
      <c r="MTP185" s="869"/>
      <c r="MTQ185" s="869"/>
      <c r="MTR185" s="869">
        <v>174</v>
      </c>
      <c r="MTS185" s="869"/>
      <c r="MTT185" s="869"/>
      <c r="MTU185" s="869"/>
      <c r="MTV185" s="869">
        <v>174</v>
      </c>
      <c r="MTW185" s="869"/>
      <c r="MTX185" s="869"/>
      <c r="MTY185" s="869"/>
      <c r="MTZ185" s="869">
        <v>174</v>
      </c>
      <c r="MUA185" s="869"/>
      <c r="MUB185" s="869"/>
      <c r="MUC185" s="869"/>
      <c r="MUD185" s="869">
        <v>174</v>
      </c>
      <c r="MUE185" s="869"/>
      <c r="MUF185" s="869"/>
      <c r="MUG185" s="869"/>
      <c r="MUH185" s="869">
        <v>174</v>
      </c>
      <c r="MUI185" s="869"/>
      <c r="MUJ185" s="869"/>
      <c r="MUK185" s="869"/>
      <c r="MUL185" s="869">
        <v>174</v>
      </c>
      <c r="MUM185" s="869"/>
      <c r="MUN185" s="869"/>
      <c r="MUO185" s="869"/>
      <c r="MUP185" s="869">
        <v>174</v>
      </c>
      <c r="MUQ185" s="869"/>
      <c r="MUR185" s="869"/>
      <c r="MUS185" s="869"/>
      <c r="MUT185" s="869">
        <v>174</v>
      </c>
      <c r="MUU185" s="869"/>
      <c r="MUV185" s="869"/>
      <c r="MUW185" s="869"/>
      <c r="MUX185" s="869">
        <v>174</v>
      </c>
      <c r="MUY185" s="869"/>
      <c r="MUZ185" s="869"/>
      <c r="MVA185" s="869"/>
      <c r="MVB185" s="869">
        <v>174</v>
      </c>
      <c r="MVC185" s="869"/>
      <c r="MVD185" s="869"/>
      <c r="MVE185" s="869"/>
      <c r="MVF185" s="869">
        <v>174</v>
      </c>
      <c r="MVG185" s="869"/>
      <c r="MVH185" s="869"/>
      <c r="MVI185" s="869"/>
      <c r="MVJ185" s="869">
        <v>174</v>
      </c>
      <c r="MVK185" s="869"/>
      <c r="MVL185" s="869"/>
      <c r="MVM185" s="869"/>
      <c r="MVN185" s="869">
        <v>174</v>
      </c>
      <c r="MVO185" s="869"/>
      <c r="MVP185" s="869"/>
      <c r="MVQ185" s="869"/>
      <c r="MVR185" s="869">
        <v>174</v>
      </c>
      <c r="MVS185" s="869"/>
      <c r="MVT185" s="869"/>
      <c r="MVU185" s="869"/>
      <c r="MVV185" s="869">
        <v>174</v>
      </c>
      <c r="MVW185" s="869"/>
      <c r="MVX185" s="869"/>
      <c r="MVY185" s="869"/>
      <c r="MVZ185" s="869">
        <v>174</v>
      </c>
      <c r="MWA185" s="869"/>
      <c r="MWB185" s="869"/>
      <c r="MWC185" s="869"/>
      <c r="MWD185" s="869">
        <v>174</v>
      </c>
      <c r="MWE185" s="869"/>
      <c r="MWF185" s="869"/>
      <c r="MWG185" s="869"/>
      <c r="MWH185" s="869">
        <v>174</v>
      </c>
      <c r="MWI185" s="869"/>
      <c r="MWJ185" s="869"/>
      <c r="MWK185" s="869"/>
      <c r="MWL185" s="869">
        <v>174</v>
      </c>
      <c r="MWM185" s="869"/>
      <c r="MWN185" s="869"/>
      <c r="MWO185" s="869"/>
      <c r="MWP185" s="869">
        <v>174</v>
      </c>
      <c r="MWQ185" s="869"/>
      <c r="MWR185" s="869"/>
      <c r="MWS185" s="869"/>
      <c r="MWT185" s="869">
        <v>174</v>
      </c>
      <c r="MWU185" s="869"/>
      <c r="MWV185" s="869"/>
      <c r="MWW185" s="869"/>
      <c r="MWX185" s="869">
        <v>174</v>
      </c>
      <c r="MWY185" s="869"/>
      <c r="MWZ185" s="869"/>
      <c r="MXA185" s="869"/>
      <c r="MXB185" s="869">
        <v>174</v>
      </c>
      <c r="MXC185" s="869"/>
      <c r="MXD185" s="869"/>
      <c r="MXE185" s="869"/>
      <c r="MXF185" s="869">
        <v>174</v>
      </c>
      <c r="MXG185" s="869"/>
      <c r="MXH185" s="869"/>
      <c r="MXI185" s="869"/>
      <c r="MXJ185" s="869">
        <v>174</v>
      </c>
      <c r="MXK185" s="869"/>
      <c r="MXL185" s="869"/>
      <c r="MXM185" s="869"/>
      <c r="MXN185" s="869">
        <v>174</v>
      </c>
      <c r="MXO185" s="869"/>
      <c r="MXP185" s="869"/>
      <c r="MXQ185" s="869"/>
      <c r="MXR185" s="869">
        <v>174</v>
      </c>
      <c r="MXS185" s="869"/>
      <c r="MXT185" s="869"/>
      <c r="MXU185" s="869"/>
      <c r="MXV185" s="869">
        <v>174</v>
      </c>
      <c r="MXW185" s="869"/>
      <c r="MXX185" s="869"/>
      <c r="MXY185" s="869"/>
      <c r="MXZ185" s="869">
        <v>174</v>
      </c>
      <c r="MYA185" s="869"/>
      <c r="MYB185" s="869"/>
      <c r="MYC185" s="869"/>
      <c r="MYD185" s="869">
        <v>174</v>
      </c>
      <c r="MYE185" s="869"/>
      <c r="MYF185" s="869"/>
      <c r="MYG185" s="869"/>
      <c r="MYH185" s="869">
        <v>174</v>
      </c>
      <c r="MYI185" s="869"/>
      <c r="MYJ185" s="869"/>
      <c r="MYK185" s="869"/>
      <c r="MYL185" s="869">
        <v>174</v>
      </c>
      <c r="MYM185" s="869"/>
      <c r="MYN185" s="869"/>
      <c r="MYO185" s="869"/>
      <c r="MYP185" s="869">
        <v>174</v>
      </c>
      <c r="MYQ185" s="869"/>
      <c r="MYR185" s="869"/>
      <c r="MYS185" s="869"/>
      <c r="MYT185" s="869">
        <v>174</v>
      </c>
      <c r="MYU185" s="869"/>
      <c r="MYV185" s="869"/>
      <c r="MYW185" s="869"/>
      <c r="MYX185" s="869">
        <v>174</v>
      </c>
      <c r="MYY185" s="869"/>
      <c r="MYZ185" s="869"/>
      <c r="MZA185" s="869"/>
      <c r="MZB185" s="869">
        <v>174</v>
      </c>
      <c r="MZC185" s="869"/>
      <c r="MZD185" s="869"/>
      <c r="MZE185" s="869"/>
      <c r="MZF185" s="869">
        <v>174</v>
      </c>
      <c r="MZG185" s="869"/>
      <c r="MZH185" s="869"/>
      <c r="MZI185" s="869"/>
      <c r="MZJ185" s="869">
        <v>174</v>
      </c>
      <c r="MZK185" s="869"/>
      <c r="MZL185" s="869"/>
      <c r="MZM185" s="869"/>
      <c r="MZN185" s="869">
        <v>174</v>
      </c>
      <c r="MZO185" s="869"/>
      <c r="MZP185" s="869"/>
      <c r="MZQ185" s="869"/>
      <c r="MZR185" s="869">
        <v>174</v>
      </c>
      <c r="MZS185" s="869"/>
      <c r="MZT185" s="869"/>
      <c r="MZU185" s="869"/>
      <c r="MZV185" s="869">
        <v>174</v>
      </c>
      <c r="MZW185" s="869"/>
      <c r="MZX185" s="869"/>
      <c r="MZY185" s="869"/>
      <c r="MZZ185" s="869">
        <v>174</v>
      </c>
      <c r="NAA185" s="869"/>
      <c r="NAB185" s="869"/>
      <c r="NAC185" s="869"/>
      <c r="NAD185" s="869">
        <v>174</v>
      </c>
      <c r="NAE185" s="869"/>
      <c r="NAF185" s="869"/>
      <c r="NAG185" s="869"/>
      <c r="NAH185" s="869">
        <v>174</v>
      </c>
      <c r="NAI185" s="869"/>
      <c r="NAJ185" s="869"/>
      <c r="NAK185" s="869"/>
      <c r="NAL185" s="869">
        <v>174</v>
      </c>
      <c r="NAM185" s="869"/>
      <c r="NAN185" s="869"/>
      <c r="NAO185" s="869"/>
      <c r="NAP185" s="869">
        <v>174</v>
      </c>
      <c r="NAQ185" s="869"/>
      <c r="NAR185" s="869"/>
      <c r="NAS185" s="869"/>
      <c r="NAT185" s="869">
        <v>174</v>
      </c>
      <c r="NAU185" s="869"/>
      <c r="NAV185" s="869"/>
      <c r="NAW185" s="869"/>
      <c r="NAX185" s="869">
        <v>174</v>
      </c>
      <c r="NAY185" s="869"/>
      <c r="NAZ185" s="869"/>
      <c r="NBA185" s="869"/>
      <c r="NBB185" s="869">
        <v>174</v>
      </c>
      <c r="NBC185" s="869"/>
      <c r="NBD185" s="869"/>
      <c r="NBE185" s="869"/>
      <c r="NBF185" s="869">
        <v>174</v>
      </c>
      <c r="NBG185" s="869"/>
      <c r="NBH185" s="869"/>
      <c r="NBI185" s="869"/>
      <c r="NBJ185" s="869">
        <v>174</v>
      </c>
      <c r="NBK185" s="869"/>
      <c r="NBL185" s="869"/>
      <c r="NBM185" s="869"/>
      <c r="NBN185" s="869">
        <v>174</v>
      </c>
      <c r="NBO185" s="869"/>
      <c r="NBP185" s="869"/>
      <c r="NBQ185" s="869"/>
      <c r="NBR185" s="869">
        <v>174</v>
      </c>
      <c r="NBS185" s="869"/>
      <c r="NBT185" s="869"/>
      <c r="NBU185" s="869"/>
      <c r="NBV185" s="869">
        <v>174</v>
      </c>
      <c r="NBW185" s="869"/>
      <c r="NBX185" s="869"/>
      <c r="NBY185" s="869"/>
      <c r="NBZ185" s="869">
        <v>174</v>
      </c>
      <c r="NCA185" s="869"/>
      <c r="NCB185" s="869"/>
      <c r="NCC185" s="869"/>
      <c r="NCD185" s="869">
        <v>174</v>
      </c>
      <c r="NCE185" s="869"/>
      <c r="NCF185" s="869"/>
      <c r="NCG185" s="869"/>
      <c r="NCH185" s="869">
        <v>174</v>
      </c>
      <c r="NCI185" s="869"/>
      <c r="NCJ185" s="869"/>
      <c r="NCK185" s="869"/>
      <c r="NCL185" s="869">
        <v>174</v>
      </c>
      <c r="NCM185" s="869"/>
      <c r="NCN185" s="869"/>
      <c r="NCO185" s="869"/>
      <c r="NCP185" s="869">
        <v>174</v>
      </c>
      <c r="NCQ185" s="869"/>
      <c r="NCR185" s="869"/>
      <c r="NCS185" s="869"/>
      <c r="NCT185" s="869">
        <v>174</v>
      </c>
      <c r="NCU185" s="869"/>
      <c r="NCV185" s="869"/>
      <c r="NCW185" s="869"/>
      <c r="NCX185" s="869">
        <v>174</v>
      </c>
      <c r="NCY185" s="869"/>
      <c r="NCZ185" s="869"/>
      <c r="NDA185" s="869"/>
      <c r="NDB185" s="869">
        <v>174</v>
      </c>
      <c r="NDC185" s="869"/>
      <c r="NDD185" s="869"/>
      <c r="NDE185" s="869"/>
      <c r="NDF185" s="869">
        <v>174</v>
      </c>
      <c r="NDG185" s="869"/>
      <c r="NDH185" s="869"/>
      <c r="NDI185" s="869"/>
      <c r="NDJ185" s="869">
        <v>174</v>
      </c>
      <c r="NDK185" s="869"/>
      <c r="NDL185" s="869"/>
      <c r="NDM185" s="869"/>
      <c r="NDN185" s="869">
        <v>174</v>
      </c>
      <c r="NDO185" s="869"/>
      <c r="NDP185" s="869"/>
      <c r="NDQ185" s="869"/>
      <c r="NDR185" s="869">
        <v>174</v>
      </c>
      <c r="NDS185" s="869"/>
      <c r="NDT185" s="869"/>
      <c r="NDU185" s="869"/>
      <c r="NDV185" s="869">
        <v>174</v>
      </c>
      <c r="NDW185" s="869"/>
      <c r="NDX185" s="869"/>
      <c r="NDY185" s="869"/>
      <c r="NDZ185" s="869">
        <v>174</v>
      </c>
      <c r="NEA185" s="869"/>
      <c r="NEB185" s="869"/>
      <c r="NEC185" s="869"/>
      <c r="NED185" s="869">
        <v>174</v>
      </c>
      <c r="NEE185" s="869"/>
      <c r="NEF185" s="869"/>
      <c r="NEG185" s="869"/>
      <c r="NEH185" s="869">
        <v>174</v>
      </c>
      <c r="NEI185" s="869"/>
      <c r="NEJ185" s="869"/>
      <c r="NEK185" s="869"/>
      <c r="NEL185" s="869">
        <v>174</v>
      </c>
      <c r="NEM185" s="869"/>
      <c r="NEN185" s="869"/>
      <c r="NEO185" s="869"/>
      <c r="NEP185" s="869">
        <v>174</v>
      </c>
      <c r="NEQ185" s="869"/>
      <c r="NER185" s="869"/>
      <c r="NES185" s="869"/>
      <c r="NET185" s="869">
        <v>174</v>
      </c>
      <c r="NEU185" s="869"/>
      <c r="NEV185" s="869"/>
      <c r="NEW185" s="869"/>
      <c r="NEX185" s="869">
        <v>174</v>
      </c>
      <c r="NEY185" s="869"/>
      <c r="NEZ185" s="869"/>
      <c r="NFA185" s="869"/>
      <c r="NFB185" s="869">
        <v>174</v>
      </c>
      <c r="NFC185" s="869"/>
      <c r="NFD185" s="869"/>
      <c r="NFE185" s="869"/>
      <c r="NFF185" s="869">
        <v>174</v>
      </c>
      <c r="NFG185" s="869"/>
      <c r="NFH185" s="869"/>
      <c r="NFI185" s="869"/>
      <c r="NFJ185" s="869">
        <v>174</v>
      </c>
      <c r="NFK185" s="869"/>
      <c r="NFL185" s="869"/>
      <c r="NFM185" s="869"/>
      <c r="NFN185" s="869">
        <v>174</v>
      </c>
      <c r="NFO185" s="869"/>
      <c r="NFP185" s="869"/>
      <c r="NFQ185" s="869"/>
      <c r="NFR185" s="869">
        <v>174</v>
      </c>
      <c r="NFS185" s="869"/>
      <c r="NFT185" s="869"/>
      <c r="NFU185" s="869"/>
      <c r="NFV185" s="869">
        <v>174</v>
      </c>
      <c r="NFW185" s="869"/>
      <c r="NFX185" s="869"/>
      <c r="NFY185" s="869"/>
      <c r="NFZ185" s="869">
        <v>174</v>
      </c>
      <c r="NGA185" s="869"/>
      <c r="NGB185" s="869"/>
      <c r="NGC185" s="869"/>
      <c r="NGD185" s="869">
        <v>174</v>
      </c>
      <c r="NGE185" s="869"/>
      <c r="NGF185" s="869"/>
      <c r="NGG185" s="869"/>
      <c r="NGH185" s="869">
        <v>174</v>
      </c>
      <c r="NGI185" s="869"/>
      <c r="NGJ185" s="869"/>
      <c r="NGK185" s="869"/>
      <c r="NGL185" s="869">
        <v>174</v>
      </c>
      <c r="NGM185" s="869"/>
      <c r="NGN185" s="869"/>
      <c r="NGO185" s="869"/>
      <c r="NGP185" s="869">
        <v>174</v>
      </c>
      <c r="NGQ185" s="869"/>
      <c r="NGR185" s="869"/>
      <c r="NGS185" s="869"/>
      <c r="NGT185" s="869">
        <v>174</v>
      </c>
      <c r="NGU185" s="869"/>
      <c r="NGV185" s="869"/>
      <c r="NGW185" s="869"/>
      <c r="NGX185" s="869">
        <v>174</v>
      </c>
      <c r="NGY185" s="869"/>
      <c r="NGZ185" s="869"/>
      <c r="NHA185" s="869"/>
      <c r="NHB185" s="869">
        <v>174</v>
      </c>
      <c r="NHC185" s="869"/>
      <c r="NHD185" s="869"/>
      <c r="NHE185" s="869"/>
      <c r="NHF185" s="869">
        <v>174</v>
      </c>
      <c r="NHG185" s="869"/>
      <c r="NHH185" s="869"/>
      <c r="NHI185" s="869"/>
      <c r="NHJ185" s="869">
        <v>174</v>
      </c>
      <c r="NHK185" s="869"/>
      <c r="NHL185" s="869"/>
      <c r="NHM185" s="869"/>
      <c r="NHN185" s="869">
        <v>174</v>
      </c>
      <c r="NHO185" s="869"/>
      <c r="NHP185" s="869"/>
      <c r="NHQ185" s="869"/>
      <c r="NHR185" s="869">
        <v>174</v>
      </c>
      <c r="NHS185" s="869"/>
      <c r="NHT185" s="869"/>
      <c r="NHU185" s="869"/>
      <c r="NHV185" s="869">
        <v>174</v>
      </c>
      <c r="NHW185" s="869"/>
      <c r="NHX185" s="869"/>
      <c r="NHY185" s="869"/>
      <c r="NHZ185" s="869">
        <v>174</v>
      </c>
      <c r="NIA185" s="869"/>
      <c r="NIB185" s="869"/>
      <c r="NIC185" s="869"/>
      <c r="NID185" s="869">
        <v>174</v>
      </c>
      <c r="NIE185" s="869"/>
      <c r="NIF185" s="869"/>
      <c r="NIG185" s="869"/>
      <c r="NIH185" s="869">
        <v>174</v>
      </c>
      <c r="NII185" s="869"/>
      <c r="NIJ185" s="869"/>
      <c r="NIK185" s="869"/>
      <c r="NIL185" s="869">
        <v>174</v>
      </c>
      <c r="NIM185" s="869"/>
      <c r="NIN185" s="869"/>
      <c r="NIO185" s="869"/>
      <c r="NIP185" s="869">
        <v>174</v>
      </c>
      <c r="NIQ185" s="869"/>
      <c r="NIR185" s="869"/>
      <c r="NIS185" s="869"/>
      <c r="NIT185" s="869">
        <v>174</v>
      </c>
      <c r="NIU185" s="869"/>
      <c r="NIV185" s="869"/>
      <c r="NIW185" s="869"/>
      <c r="NIX185" s="869">
        <v>174</v>
      </c>
      <c r="NIY185" s="869"/>
      <c r="NIZ185" s="869"/>
      <c r="NJA185" s="869"/>
      <c r="NJB185" s="869">
        <v>174</v>
      </c>
      <c r="NJC185" s="869"/>
      <c r="NJD185" s="869"/>
      <c r="NJE185" s="869"/>
      <c r="NJF185" s="869">
        <v>174</v>
      </c>
      <c r="NJG185" s="869"/>
      <c r="NJH185" s="869"/>
      <c r="NJI185" s="869"/>
      <c r="NJJ185" s="869">
        <v>174</v>
      </c>
      <c r="NJK185" s="869"/>
      <c r="NJL185" s="869"/>
      <c r="NJM185" s="869"/>
      <c r="NJN185" s="869">
        <v>174</v>
      </c>
      <c r="NJO185" s="869"/>
      <c r="NJP185" s="869"/>
      <c r="NJQ185" s="869"/>
      <c r="NJR185" s="869">
        <v>174</v>
      </c>
      <c r="NJS185" s="869"/>
      <c r="NJT185" s="869"/>
      <c r="NJU185" s="869"/>
      <c r="NJV185" s="869">
        <v>174</v>
      </c>
      <c r="NJW185" s="869"/>
      <c r="NJX185" s="869"/>
      <c r="NJY185" s="869"/>
      <c r="NJZ185" s="869">
        <v>174</v>
      </c>
      <c r="NKA185" s="869"/>
      <c r="NKB185" s="869"/>
      <c r="NKC185" s="869"/>
      <c r="NKD185" s="869">
        <v>174</v>
      </c>
      <c r="NKE185" s="869"/>
      <c r="NKF185" s="869"/>
      <c r="NKG185" s="869"/>
      <c r="NKH185" s="869">
        <v>174</v>
      </c>
      <c r="NKI185" s="869"/>
      <c r="NKJ185" s="869"/>
      <c r="NKK185" s="869"/>
      <c r="NKL185" s="869">
        <v>174</v>
      </c>
      <c r="NKM185" s="869"/>
      <c r="NKN185" s="869"/>
      <c r="NKO185" s="869"/>
      <c r="NKP185" s="869">
        <v>174</v>
      </c>
      <c r="NKQ185" s="869"/>
      <c r="NKR185" s="869"/>
      <c r="NKS185" s="869"/>
      <c r="NKT185" s="869">
        <v>174</v>
      </c>
      <c r="NKU185" s="869"/>
      <c r="NKV185" s="869"/>
      <c r="NKW185" s="869"/>
      <c r="NKX185" s="869">
        <v>174</v>
      </c>
      <c r="NKY185" s="869"/>
      <c r="NKZ185" s="869"/>
      <c r="NLA185" s="869"/>
      <c r="NLB185" s="869">
        <v>174</v>
      </c>
      <c r="NLC185" s="869"/>
      <c r="NLD185" s="869"/>
      <c r="NLE185" s="869"/>
      <c r="NLF185" s="869">
        <v>174</v>
      </c>
      <c r="NLG185" s="869"/>
      <c r="NLH185" s="869"/>
      <c r="NLI185" s="869"/>
      <c r="NLJ185" s="869">
        <v>174</v>
      </c>
      <c r="NLK185" s="869"/>
      <c r="NLL185" s="869"/>
      <c r="NLM185" s="869"/>
      <c r="NLN185" s="869">
        <v>174</v>
      </c>
      <c r="NLO185" s="869"/>
      <c r="NLP185" s="869"/>
      <c r="NLQ185" s="869"/>
      <c r="NLR185" s="869">
        <v>174</v>
      </c>
      <c r="NLS185" s="869"/>
      <c r="NLT185" s="869"/>
      <c r="NLU185" s="869"/>
      <c r="NLV185" s="869">
        <v>174</v>
      </c>
      <c r="NLW185" s="869"/>
      <c r="NLX185" s="869"/>
      <c r="NLY185" s="869"/>
      <c r="NLZ185" s="869">
        <v>174</v>
      </c>
      <c r="NMA185" s="869"/>
      <c r="NMB185" s="869"/>
      <c r="NMC185" s="869"/>
      <c r="NMD185" s="869">
        <v>174</v>
      </c>
      <c r="NME185" s="869"/>
      <c r="NMF185" s="869"/>
      <c r="NMG185" s="869"/>
      <c r="NMH185" s="869">
        <v>174</v>
      </c>
      <c r="NMI185" s="869"/>
      <c r="NMJ185" s="869"/>
      <c r="NMK185" s="869"/>
      <c r="NML185" s="869">
        <v>174</v>
      </c>
      <c r="NMM185" s="869"/>
      <c r="NMN185" s="869"/>
      <c r="NMO185" s="869"/>
      <c r="NMP185" s="869">
        <v>174</v>
      </c>
      <c r="NMQ185" s="869"/>
      <c r="NMR185" s="869"/>
      <c r="NMS185" s="869"/>
      <c r="NMT185" s="869">
        <v>174</v>
      </c>
      <c r="NMU185" s="869"/>
      <c r="NMV185" s="869"/>
      <c r="NMW185" s="869"/>
      <c r="NMX185" s="869">
        <v>174</v>
      </c>
      <c r="NMY185" s="869"/>
      <c r="NMZ185" s="869"/>
      <c r="NNA185" s="869"/>
      <c r="NNB185" s="869">
        <v>174</v>
      </c>
      <c r="NNC185" s="869"/>
      <c r="NND185" s="869"/>
      <c r="NNE185" s="869"/>
      <c r="NNF185" s="869">
        <v>174</v>
      </c>
      <c r="NNG185" s="869"/>
      <c r="NNH185" s="869"/>
      <c r="NNI185" s="869"/>
      <c r="NNJ185" s="869">
        <v>174</v>
      </c>
      <c r="NNK185" s="869"/>
      <c r="NNL185" s="869"/>
      <c r="NNM185" s="869"/>
      <c r="NNN185" s="869">
        <v>174</v>
      </c>
      <c r="NNO185" s="869"/>
      <c r="NNP185" s="869"/>
      <c r="NNQ185" s="869"/>
      <c r="NNR185" s="869">
        <v>174</v>
      </c>
      <c r="NNS185" s="869"/>
      <c r="NNT185" s="869"/>
      <c r="NNU185" s="869"/>
      <c r="NNV185" s="869">
        <v>174</v>
      </c>
      <c r="NNW185" s="869"/>
      <c r="NNX185" s="869"/>
      <c r="NNY185" s="869"/>
      <c r="NNZ185" s="869">
        <v>174</v>
      </c>
      <c r="NOA185" s="869"/>
      <c r="NOB185" s="869"/>
      <c r="NOC185" s="869"/>
      <c r="NOD185" s="869">
        <v>174</v>
      </c>
      <c r="NOE185" s="869"/>
      <c r="NOF185" s="869"/>
      <c r="NOG185" s="869"/>
      <c r="NOH185" s="869">
        <v>174</v>
      </c>
      <c r="NOI185" s="869"/>
      <c r="NOJ185" s="869"/>
      <c r="NOK185" s="869"/>
      <c r="NOL185" s="869">
        <v>174</v>
      </c>
      <c r="NOM185" s="869"/>
      <c r="NON185" s="869"/>
      <c r="NOO185" s="869"/>
      <c r="NOP185" s="869">
        <v>174</v>
      </c>
      <c r="NOQ185" s="869"/>
      <c r="NOR185" s="869"/>
      <c r="NOS185" s="869"/>
      <c r="NOT185" s="869">
        <v>174</v>
      </c>
      <c r="NOU185" s="869"/>
      <c r="NOV185" s="869"/>
      <c r="NOW185" s="869"/>
      <c r="NOX185" s="869">
        <v>174</v>
      </c>
      <c r="NOY185" s="869"/>
      <c r="NOZ185" s="869"/>
      <c r="NPA185" s="869"/>
      <c r="NPB185" s="869">
        <v>174</v>
      </c>
      <c r="NPC185" s="869"/>
      <c r="NPD185" s="869"/>
      <c r="NPE185" s="869"/>
      <c r="NPF185" s="869">
        <v>174</v>
      </c>
      <c r="NPG185" s="869"/>
      <c r="NPH185" s="869"/>
      <c r="NPI185" s="869"/>
      <c r="NPJ185" s="869">
        <v>174</v>
      </c>
      <c r="NPK185" s="869"/>
      <c r="NPL185" s="869"/>
      <c r="NPM185" s="869"/>
      <c r="NPN185" s="869">
        <v>174</v>
      </c>
      <c r="NPO185" s="869"/>
      <c r="NPP185" s="869"/>
      <c r="NPQ185" s="869"/>
      <c r="NPR185" s="869">
        <v>174</v>
      </c>
      <c r="NPS185" s="869"/>
      <c r="NPT185" s="869"/>
      <c r="NPU185" s="869"/>
      <c r="NPV185" s="869">
        <v>174</v>
      </c>
      <c r="NPW185" s="869"/>
      <c r="NPX185" s="869"/>
      <c r="NPY185" s="869"/>
      <c r="NPZ185" s="869">
        <v>174</v>
      </c>
      <c r="NQA185" s="869"/>
      <c r="NQB185" s="869"/>
      <c r="NQC185" s="869"/>
      <c r="NQD185" s="869">
        <v>174</v>
      </c>
      <c r="NQE185" s="869"/>
      <c r="NQF185" s="869"/>
      <c r="NQG185" s="869"/>
      <c r="NQH185" s="869">
        <v>174</v>
      </c>
      <c r="NQI185" s="869"/>
      <c r="NQJ185" s="869"/>
      <c r="NQK185" s="869"/>
      <c r="NQL185" s="869">
        <v>174</v>
      </c>
      <c r="NQM185" s="869"/>
      <c r="NQN185" s="869"/>
      <c r="NQO185" s="869"/>
      <c r="NQP185" s="869">
        <v>174</v>
      </c>
      <c r="NQQ185" s="869"/>
      <c r="NQR185" s="869"/>
      <c r="NQS185" s="869"/>
      <c r="NQT185" s="869">
        <v>174</v>
      </c>
      <c r="NQU185" s="869"/>
      <c r="NQV185" s="869"/>
      <c r="NQW185" s="869"/>
      <c r="NQX185" s="869">
        <v>174</v>
      </c>
      <c r="NQY185" s="869"/>
      <c r="NQZ185" s="869"/>
      <c r="NRA185" s="869"/>
      <c r="NRB185" s="869">
        <v>174</v>
      </c>
      <c r="NRC185" s="869"/>
      <c r="NRD185" s="869"/>
      <c r="NRE185" s="869"/>
      <c r="NRF185" s="869">
        <v>174</v>
      </c>
      <c r="NRG185" s="869"/>
      <c r="NRH185" s="869"/>
      <c r="NRI185" s="869"/>
      <c r="NRJ185" s="869">
        <v>174</v>
      </c>
      <c r="NRK185" s="869"/>
      <c r="NRL185" s="869"/>
      <c r="NRM185" s="869"/>
      <c r="NRN185" s="869">
        <v>174</v>
      </c>
      <c r="NRO185" s="869"/>
      <c r="NRP185" s="869"/>
      <c r="NRQ185" s="869"/>
      <c r="NRR185" s="869">
        <v>174</v>
      </c>
      <c r="NRS185" s="869"/>
      <c r="NRT185" s="869"/>
      <c r="NRU185" s="869"/>
      <c r="NRV185" s="869">
        <v>174</v>
      </c>
      <c r="NRW185" s="869"/>
      <c r="NRX185" s="869"/>
      <c r="NRY185" s="869"/>
      <c r="NRZ185" s="869">
        <v>174</v>
      </c>
      <c r="NSA185" s="869"/>
      <c r="NSB185" s="869"/>
      <c r="NSC185" s="869"/>
      <c r="NSD185" s="869">
        <v>174</v>
      </c>
      <c r="NSE185" s="869"/>
      <c r="NSF185" s="869"/>
      <c r="NSG185" s="869"/>
      <c r="NSH185" s="869">
        <v>174</v>
      </c>
      <c r="NSI185" s="869"/>
      <c r="NSJ185" s="869"/>
      <c r="NSK185" s="869"/>
      <c r="NSL185" s="869">
        <v>174</v>
      </c>
      <c r="NSM185" s="869"/>
      <c r="NSN185" s="869"/>
      <c r="NSO185" s="869"/>
      <c r="NSP185" s="869">
        <v>174</v>
      </c>
      <c r="NSQ185" s="869"/>
      <c r="NSR185" s="869"/>
      <c r="NSS185" s="869"/>
      <c r="NST185" s="869">
        <v>174</v>
      </c>
      <c r="NSU185" s="869"/>
      <c r="NSV185" s="869"/>
      <c r="NSW185" s="869"/>
      <c r="NSX185" s="869">
        <v>174</v>
      </c>
      <c r="NSY185" s="869"/>
      <c r="NSZ185" s="869"/>
      <c r="NTA185" s="869"/>
      <c r="NTB185" s="869">
        <v>174</v>
      </c>
      <c r="NTC185" s="869"/>
      <c r="NTD185" s="869"/>
      <c r="NTE185" s="869"/>
      <c r="NTF185" s="869">
        <v>174</v>
      </c>
      <c r="NTG185" s="869"/>
      <c r="NTH185" s="869"/>
      <c r="NTI185" s="869"/>
      <c r="NTJ185" s="869">
        <v>174</v>
      </c>
      <c r="NTK185" s="869"/>
      <c r="NTL185" s="869"/>
      <c r="NTM185" s="869"/>
      <c r="NTN185" s="869">
        <v>174</v>
      </c>
      <c r="NTO185" s="869"/>
      <c r="NTP185" s="869"/>
      <c r="NTQ185" s="869"/>
      <c r="NTR185" s="869">
        <v>174</v>
      </c>
      <c r="NTS185" s="869"/>
      <c r="NTT185" s="869"/>
      <c r="NTU185" s="869"/>
      <c r="NTV185" s="869">
        <v>174</v>
      </c>
      <c r="NTW185" s="869"/>
      <c r="NTX185" s="869"/>
      <c r="NTY185" s="869"/>
      <c r="NTZ185" s="869">
        <v>174</v>
      </c>
      <c r="NUA185" s="869"/>
      <c r="NUB185" s="869"/>
      <c r="NUC185" s="869"/>
      <c r="NUD185" s="869">
        <v>174</v>
      </c>
      <c r="NUE185" s="869"/>
      <c r="NUF185" s="869"/>
      <c r="NUG185" s="869"/>
      <c r="NUH185" s="869">
        <v>174</v>
      </c>
      <c r="NUI185" s="869"/>
      <c r="NUJ185" s="869"/>
      <c r="NUK185" s="869"/>
      <c r="NUL185" s="869">
        <v>174</v>
      </c>
      <c r="NUM185" s="869"/>
      <c r="NUN185" s="869"/>
      <c r="NUO185" s="869"/>
      <c r="NUP185" s="869">
        <v>174</v>
      </c>
      <c r="NUQ185" s="869"/>
      <c r="NUR185" s="869"/>
      <c r="NUS185" s="869"/>
      <c r="NUT185" s="869">
        <v>174</v>
      </c>
      <c r="NUU185" s="869"/>
      <c r="NUV185" s="869"/>
      <c r="NUW185" s="869"/>
      <c r="NUX185" s="869">
        <v>174</v>
      </c>
      <c r="NUY185" s="869"/>
      <c r="NUZ185" s="869"/>
      <c r="NVA185" s="869"/>
      <c r="NVB185" s="869">
        <v>174</v>
      </c>
      <c r="NVC185" s="869"/>
      <c r="NVD185" s="869"/>
      <c r="NVE185" s="869"/>
      <c r="NVF185" s="869">
        <v>174</v>
      </c>
      <c r="NVG185" s="869"/>
      <c r="NVH185" s="869"/>
      <c r="NVI185" s="869"/>
      <c r="NVJ185" s="869">
        <v>174</v>
      </c>
      <c r="NVK185" s="869"/>
      <c r="NVL185" s="869"/>
      <c r="NVM185" s="869"/>
      <c r="NVN185" s="869">
        <v>174</v>
      </c>
      <c r="NVO185" s="869"/>
      <c r="NVP185" s="869"/>
      <c r="NVQ185" s="869"/>
      <c r="NVR185" s="869">
        <v>174</v>
      </c>
      <c r="NVS185" s="869"/>
      <c r="NVT185" s="869"/>
      <c r="NVU185" s="869"/>
      <c r="NVV185" s="869">
        <v>174</v>
      </c>
      <c r="NVW185" s="869"/>
      <c r="NVX185" s="869"/>
      <c r="NVY185" s="869"/>
      <c r="NVZ185" s="869">
        <v>174</v>
      </c>
      <c r="NWA185" s="869"/>
      <c r="NWB185" s="869"/>
      <c r="NWC185" s="869"/>
      <c r="NWD185" s="869">
        <v>174</v>
      </c>
      <c r="NWE185" s="869"/>
      <c r="NWF185" s="869"/>
      <c r="NWG185" s="869"/>
      <c r="NWH185" s="869">
        <v>174</v>
      </c>
      <c r="NWI185" s="869"/>
      <c r="NWJ185" s="869"/>
      <c r="NWK185" s="869"/>
      <c r="NWL185" s="869">
        <v>174</v>
      </c>
      <c r="NWM185" s="869"/>
      <c r="NWN185" s="869"/>
      <c r="NWO185" s="869"/>
      <c r="NWP185" s="869">
        <v>174</v>
      </c>
      <c r="NWQ185" s="869"/>
      <c r="NWR185" s="869"/>
      <c r="NWS185" s="869"/>
      <c r="NWT185" s="869">
        <v>174</v>
      </c>
      <c r="NWU185" s="869"/>
      <c r="NWV185" s="869"/>
      <c r="NWW185" s="869"/>
      <c r="NWX185" s="869">
        <v>174</v>
      </c>
      <c r="NWY185" s="869"/>
      <c r="NWZ185" s="869"/>
      <c r="NXA185" s="869"/>
      <c r="NXB185" s="869">
        <v>174</v>
      </c>
      <c r="NXC185" s="869"/>
      <c r="NXD185" s="869"/>
      <c r="NXE185" s="869"/>
      <c r="NXF185" s="869">
        <v>174</v>
      </c>
      <c r="NXG185" s="869"/>
      <c r="NXH185" s="869"/>
      <c r="NXI185" s="869"/>
      <c r="NXJ185" s="869">
        <v>174</v>
      </c>
      <c r="NXK185" s="869"/>
      <c r="NXL185" s="869"/>
      <c r="NXM185" s="869"/>
      <c r="NXN185" s="869">
        <v>174</v>
      </c>
      <c r="NXO185" s="869"/>
      <c r="NXP185" s="869"/>
      <c r="NXQ185" s="869"/>
      <c r="NXR185" s="869">
        <v>174</v>
      </c>
      <c r="NXS185" s="869"/>
      <c r="NXT185" s="869"/>
      <c r="NXU185" s="869"/>
      <c r="NXV185" s="869">
        <v>174</v>
      </c>
      <c r="NXW185" s="869"/>
      <c r="NXX185" s="869"/>
      <c r="NXY185" s="869"/>
      <c r="NXZ185" s="869">
        <v>174</v>
      </c>
      <c r="NYA185" s="869"/>
      <c r="NYB185" s="869"/>
      <c r="NYC185" s="869"/>
      <c r="NYD185" s="869">
        <v>174</v>
      </c>
      <c r="NYE185" s="869"/>
      <c r="NYF185" s="869"/>
      <c r="NYG185" s="869"/>
      <c r="NYH185" s="869">
        <v>174</v>
      </c>
      <c r="NYI185" s="869"/>
      <c r="NYJ185" s="869"/>
      <c r="NYK185" s="869"/>
      <c r="NYL185" s="869">
        <v>174</v>
      </c>
      <c r="NYM185" s="869"/>
      <c r="NYN185" s="869"/>
      <c r="NYO185" s="869"/>
      <c r="NYP185" s="869">
        <v>174</v>
      </c>
      <c r="NYQ185" s="869"/>
      <c r="NYR185" s="869"/>
      <c r="NYS185" s="869"/>
      <c r="NYT185" s="869">
        <v>174</v>
      </c>
      <c r="NYU185" s="869"/>
      <c r="NYV185" s="869"/>
      <c r="NYW185" s="869"/>
      <c r="NYX185" s="869">
        <v>174</v>
      </c>
      <c r="NYY185" s="869"/>
      <c r="NYZ185" s="869"/>
      <c r="NZA185" s="869"/>
      <c r="NZB185" s="869">
        <v>174</v>
      </c>
      <c r="NZC185" s="869"/>
      <c r="NZD185" s="869"/>
      <c r="NZE185" s="869"/>
      <c r="NZF185" s="869">
        <v>174</v>
      </c>
      <c r="NZG185" s="869"/>
      <c r="NZH185" s="869"/>
      <c r="NZI185" s="869"/>
      <c r="NZJ185" s="869">
        <v>174</v>
      </c>
      <c r="NZK185" s="869"/>
      <c r="NZL185" s="869"/>
      <c r="NZM185" s="869"/>
      <c r="NZN185" s="869">
        <v>174</v>
      </c>
      <c r="NZO185" s="869"/>
      <c r="NZP185" s="869"/>
      <c r="NZQ185" s="869"/>
      <c r="NZR185" s="869">
        <v>174</v>
      </c>
      <c r="NZS185" s="869"/>
      <c r="NZT185" s="869"/>
      <c r="NZU185" s="869"/>
      <c r="NZV185" s="869">
        <v>174</v>
      </c>
      <c r="NZW185" s="869"/>
      <c r="NZX185" s="869"/>
      <c r="NZY185" s="869"/>
      <c r="NZZ185" s="869">
        <v>174</v>
      </c>
      <c r="OAA185" s="869"/>
      <c r="OAB185" s="869"/>
      <c r="OAC185" s="869"/>
      <c r="OAD185" s="869">
        <v>174</v>
      </c>
      <c r="OAE185" s="869"/>
      <c r="OAF185" s="869"/>
      <c r="OAG185" s="869"/>
      <c r="OAH185" s="869">
        <v>174</v>
      </c>
      <c r="OAI185" s="869"/>
      <c r="OAJ185" s="869"/>
      <c r="OAK185" s="869"/>
      <c r="OAL185" s="869">
        <v>174</v>
      </c>
      <c r="OAM185" s="869"/>
      <c r="OAN185" s="869"/>
      <c r="OAO185" s="869"/>
      <c r="OAP185" s="869">
        <v>174</v>
      </c>
      <c r="OAQ185" s="869"/>
      <c r="OAR185" s="869"/>
      <c r="OAS185" s="869"/>
      <c r="OAT185" s="869">
        <v>174</v>
      </c>
      <c r="OAU185" s="869"/>
      <c r="OAV185" s="869"/>
      <c r="OAW185" s="869"/>
      <c r="OAX185" s="869">
        <v>174</v>
      </c>
      <c r="OAY185" s="869"/>
      <c r="OAZ185" s="869"/>
      <c r="OBA185" s="869"/>
      <c r="OBB185" s="869">
        <v>174</v>
      </c>
      <c r="OBC185" s="869"/>
      <c r="OBD185" s="869"/>
      <c r="OBE185" s="869"/>
      <c r="OBF185" s="869">
        <v>174</v>
      </c>
      <c r="OBG185" s="869"/>
      <c r="OBH185" s="869"/>
      <c r="OBI185" s="869"/>
      <c r="OBJ185" s="869">
        <v>174</v>
      </c>
      <c r="OBK185" s="869"/>
      <c r="OBL185" s="869"/>
      <c r="OBM185" s="869"/>
      <c r="OBN185" s="869">
        <v>174</v>
      </c>
      <c r="OBO185" s="869"/>
      <c r="OBP185" s="869"/>
      <c r="OBQ185" s="869"/>
      <c r="OBR185" s="869">
        <v>174</v>
      </c>
      <c r="OBS185" s="869"/>
      <c r="OBT185" s="869"/>
      <c r="OBU185" s="869"/>
      <c r="OBV185" s="869">
        <v>174</v>
      </c>
      <c r="OBW185" s="869"/>
      <c r="OBX185" s="869"/>
      <c r="OBY185" s="869"/>
      <c r="OBZ185" s="869">
        <v>174</v>
      </c>
      <c r="OCA185" s="869"/>
      <c r="OCB185" s="869"/>
      <c r="OCC185" s="869"/>
      <c r="OCD185" s="869">
        <v>174</v>
      </c>
      <c r="OCE185" s="869"/>
      <c r="OCF185" s="869"/>
      <c r="OCG185" s="869"/>
      <c r="OCH185" s="869">
        <v>174</v>
      </c>
      <c r="OCI185" s="869"/>
      <c r="OCJ185" s="869"/>
      <c r="OCK185" s="869"/>
      <c r="OCL185" s="869">
        <v>174</v>
      </c>
      <c r="OCM185" s="869"/>
      <c r="OCN185" s="869"/>
      <c r="OCO185" s="869"/>
      <c r="OCP185" s="869">
        <v>174</v>
      </c>
      <c r="OCQ185" s="869"/>
      <c r="OCR185" s="869"/>
      <c r="OCS185" s="869"/>
      <c r="OCT185" s="869">
        <v>174</v>
      </c>
      <c r="OCU185" s="869"/>
      <c r="OCV185" s="869"/>
      <c r="OCW185" s="869"/>
      <c r="OCX185" s="869">
        <v>174</v>
      </c>
      <c r="OCY185" s="869"/>
      <c r="OCZ185" s="869"/>
      <c r="ODA185" s="869"/>
      <c r="ODB185" s="869">
        <v>174</v>
      </c>
      <c r="ODC185" s="869"/>
      <c r="ODD185" s="869"/>
      <c r="ODE185" s="869"/>
      <c r="ODF185" s="869">
        <v>174</v>
      </c>
      <c r="ODG185" s="869"/>
      <c r="ODH185" s="869"/>
      <c r="ODI185" s="869"/>
      <c r="ODJ185" s="869">
        <v>174</v>
      </c>
      <c r="ODK185" s="869"/>
      <c r="ODL185" s="869"/>
      <c r="ODM185" s="869"/>
      <c r="ODN185" s="869">
        <v>174</v>
      </c>
      <c r="ODO185" s="869"/>
      <c r="ODP185" s="869"/>
      <c r="ODQ185" s="869"/>
      <c r="ODR185" s="869">
        <v>174</v>
      </c>
      <c r="ODS185" s="869"/>
      <c r="ODT185" s="869"/>
      <c r="ODU185" s="869"/>
      <c r="ODV185" s="869">
        <v>174</v>
      </c>
      <c r="ODW185" s="869"/>
      <c r="ODX185" s="869"/>
      <c r="ODY185" s="869"/>
      <c r="ODZ185" s="869">
        <v>174</v>
      </c>
      <c r="OEA185" s="869"/>
      <c r="OEB185" s="869"/>
      <c r="OEC185" s="869"/>
      <c r="OED185" s="869">
        <v>174</v>
      </c>
      <c r="OEE185" s="869"/>
      <c r="OEF185" s="869"/>
      <c r="OEG185" s="869"/>
      <c r="OEH185" s="869">
        <v>174</v>
      </c>
      <c r="OEI185" s="869"/>
      <c r="OEJ185" s="869"/>
      <c r="OEK185" s="869"/>
      <c r="OEL185" s="869">
        <v>174</v>
      </c>
      <c r="OEM185" s="869"/>
      <c r="OEN185" s="869"/>
      <c r="OEO185" s="869"/>
      <c r="OEP185" s="869">
        <v>174</v>
      </c>
      <c r="OEQ185" s="869"/>
      <c r="OER185" s="869"/>
      <c r="OES185" s="869"/>
      <c r="OET185" s="869">
        <v>174</v>
      </c>
      <c r="OEU185" s="869"/>
      <c r="OEV185" s="869"/>
      <c r="OEW185" s="869"/>
      <c r="OEX185" s="869">
        <v>174</v>
      </c>
      <c r="OEY185" s="869"/>
      <c r="OEZ185" s="869"/>
      <c r="OFA185" s="869"/>
      <c r="OFB185" s="869">
        <v>174</v>
      </c>
      <c r="OFC185" s="869"/>
      <c r="OFD185" s="869"/>
      <c r="OFE185" s="869"/>
      <c r="OFF185" s="869">
        <v>174</v>
      </c>
      <c r="OFG185" s="869"/>
      <c r="OFH185" s="869"/>
      <c r="OFI185" s="869"/>
      <c r="OFJ185" s="869">
        <v>174</v>
      </c>
      <c r="OFK185" s="869"/>
      <c r="OFL185" s="869"/>
      <c r="OFM185" s="869"/>
      <c r="OFN185" s="869">
        <v>174</v>
      </c>
      <c r="OFO185" s="869"/>
      <c r="OFP185" s="869"/>
      <c r="OFQ185" s="869"/>
      <c r="OFR185" s="869">
        <v>174</v>
      </c>
      <c r="OFS185" s="869"/>
      <c r="OFT185" s="869"/>
      <c r="OFU185" s="869"/>
      <c r="OFV185" s="869">
        <v>174</v>
      </c>
      <c r="OFW185" s="869"/>
      <c r="OFX185" s="869"/>
      <c r="OFY185" s="869"/>
      <c r="OFZ185" s="869">
        <v>174</v>
      </c>
      <c r="OGA185" s="869"/>
      <c r="OGB185" s="869"/>
      <c r="OGC185" s="869"/>
      <c r="OGD185" s="869">
        <v>174</v>
      </c>
      <c r="OGE185" s="869"/>
      <c r="OGF185" s="869"/>
      <c r="OGG185" s="869"/>
      <c r="OGH185" s="869">
        <v>174</v>
      </c>
      <c r="OGI185" s="869"/>
      <c r="OGJ185" s="869"/>
      <c r="OGK185" s="869"/>
      <c r="OGL185" s="869">
        <v>174</v>
      </c>
      <c r="OGM185" s="869"/>
      <c r="OGN185" s="869"/>
      <c r="OGO185" s="869"/>
      <c r="OGP185" s="869">
        <v>174</v>
      </c>
      <c r="OGQ185" s="869"/>
      <c r="OGR185" s="869"/>
      <c r="OGS185" s="869"/>
      <c r="OGT185" s="869">
        <v>174</v>
      </c>
      <c r="OGU185" s="869"/>
      <c r="OGV185" s="869"/>
      <c r="OGW185" s="869"/>
      <c r="OGX185" s="869">
        <v>174</v>
      </c>
      <c r="OGY185" s="869"/>
      <c r="OGZ185" s="869"/>
      <c r="OHA185" s="869"/>
      <c r="OHB185" s="869">
        <v>174</v>
      </c>
      <c r="OHC185" s="869"/>
      <c r="OHD185" s="869"/>
      <c r="OHE185" s="869"/>
      <c r="OHF185" s="869">
        <v>174</v>
      </c>
      <c r="OHG185" s="869"/>
      <c r="OHH185" s="869"/>
      <c r="OHI185" s="869"/>
      <c r="OHJ185" s="869">
        <v>174</v>
      </c>
      <c r="OHK185" s="869"/>
      <c r="OHL185" s="869"/>
      <c r="OHM185" s="869"/>
      <c r="OHN185" s="869">
        <v>174</v>
      </c>
      <c r="OHO185" s="869"/>
      <c r="OHP185" s="869"/>
      <c r="OHQ185" s="869"/>
      <c r="OHR185" s="869">
        <v>174</v>
      </c>
      <c r="OHS185" s="869"/>
      <c r="OHT185" s="869"/>
      <c r="OHU185" s="869"/>
      <c r="OHV185" s="869">
        <v>174</v>
      </c>
      <c r="OHW185" s="869"/>
      <c r="OHX185" s="869"/>
      <c r="OHY185" s="869"/>
      <c r="OHZ185" s="869">
        <v>174</v>
      </c>
      <c r="OIA185" s="869"/>
      <c r="OIB185" s="869"/>
      <c r="OIC185" s="869"/>
      <c r="OID185" s="869">
        <v>174</v>
      </c>
      <c r="OIE185" s="869"/>
      <c r="OIF185" s="869"/>
      <c r="OIG185" s="869"/>
      <c r="OIH185" s="869">
        <v>174</v>
      </c>
      <c r="OII185" s="869"/>
      <c r="OIJ185" s="869"/>
      <c r="OIK185" s="869"/>
      <c r="OIL185" s="869">
        <v>174</v>
      </c>
      <c r="OIM185" s="869"/>
      <c r="OIN185" s="869"/>
      <c r="OIO185" s="869"/>
      <c r="OIP185" s="869">
        <v>174</v>
      </c>
      <c r="OIQ185" s="869"/>
      <c r="OIR185" s="869"/>
      <c r="OIS185" s="869"/>
      <c r="OIT185" s="869">
        <v>174</v>
      </c>
      <c r="OIU185" s="869"/>
      <c r="OIV185" s="869"/>
      <c r="OIW185" s="869"/>
      <c r="OIX185" s="869">
        <v>174</v>
      </c>
      <c r="OIY185" s="869"/>
      <c r="OIZ185" s="869"/>
      <c r="OJA185" s="869"/>
      <c r="OJB185" s="869">
        <v>174</v>
      </c>
      <c r="OJC185" s="869"/>
      <c r="OJD185" s="869"/>
      <c r="OJE185" s="869"/>
      <c r="OJF185" s="869">
        <v>174</v>
      </c>
      <c r="OJG185" s="869"/>
      <c r="OJH185" s="869"/>
      <c r="OJI185" s="869"/>
      <c r="OJJ185" s="869">
        <v>174</v>
      </c>
      <c r="OJK185" s="869"/>
      <c r="OJL185" s="869"/>
      <c r="OJM185" s="869"/>
      <c r="OJN185" s="869">
        <v>174</v>
      </c>
      <c r="OJO185" s="869"/>
      <c r="OJP185" s="869"/>
      <c r="OJQ185" s="869"/>
      <c r="OJR185" s="869">
        <v>174</v>
      </c>
      <c r="OJS185" s="869"/>
      <c r="OJT185" s="869"/>
      <c r="OJU185" s="869"/>
      <c r="OJV185" s="869">
        <v>174</v>
      </c>
      <c r="OJW185" s="869"/>
      <c r="OJX185" s="869"/>
      <c r="OJY185" s="869"/>
      <c r="OJZ185" s="869">
        <v>174</v>
      </c>
      <c r="OKA185" s="869"/>
      <c r="OKB185" s="869"/>
      <c r="OKC185" s="869"/>
      <c r="OKD185" s="869">
        <v>174</v>
      </c>
      <c r="OKE185" s="869"/>
      <c r="OKF185" s="869"/>
      <c r="OKG185" s="869"/>
      <c r="OKH185" s="869">
        <v>174</v>
      </c>
      <c r="OKI185" s="869"/>
      <c r="OKJ185" s="869"/>
      <c r="OKK185" s="869"/>
      <c r="OKL185" s="869">
        <v>174</v>
      </c>
      <c r="OKM185" s="869"/>
      <c r="OKN185" s="869"/>
      <c r="OKO185" s="869"/>
      <c r="OKP185" s="869">
        <v>174</v>
      </c>
      <c r="OKQ185" s="869"/>
      <c r="OKR185" s="869"/>
      <c r="OKS185" s="869"/>
      <c r="OKT185" s="869">
        <v>174</v>
      </c>
      <c r="OKU185" s="869"/>
      <c r="OKV185" s="869"/>
      <c r="OKW185" s="869"/>
      <c r="OKX185" s="869">
        <v>174</v>
      </c>
      <c r="OKY185" s="869"/>
      <c r="OKZ185" s="869"/>
      <c r="OLA185" s="869"/>
      <c r="OLB185" s="869">
        <v>174</v>
      </c>
      <c r="OLC185" s="869"/>
      <c r="OLD185" s="869"/>
      <c r="OLE185" s="869"/>
      <c r="OLF185" s="869">
        <v>174</v>
      </c>
      <c r="OLG185" s="869"/>
      <c r="OLH185" s="869"/>
      <c r="OLI185" s="869"/>
      <c r="OLJ185" s="869">
        <v>174</v>
      </c>
      <c r="OLK185" s="869"/>
      <c r="OLL185" s="869"/>
      <c r="OLM185" s="869"/>
      <c r="OLN185" s="869">
        <v>174</v>
      </c>
      <c r="OLO185" s="869"/>
      <c r="OLP185" s="869"/>
      <c r="OLQ185" s="869"/>
      <c r="OLR185" s="869">
        <v>174</v>
      </c>
      <c r="OLS185" s="869"/>
      <c r="OLT185" s="869"/>
      <c r="OLU185" s="869"/>
      <c r="OLV185" s="869">
        <v>174</v>
      </c>
      <c r="OLW185" s="869"/>
      <c r="OLX185" s="869"/>
      <c r="OLY185" s="869"/>
      <c r="OLZ185" s="869">
        <v>174</v>
      </c>
      <c r="OMA185" s="869"/>
      <c r="OMB185" s="869"/>
      <c r="OMC185" s="869"/>
      <c r="OMD185" s="869">
        <v>174</v>
      </c>
      <c r="OME185" s="869"/>
      <c r="OMF185" s="869"/>
      <c r="OMG185" s="869"/>
      <c r="OMH185" s="869">
        <v>174</v>
      </c>
      <c r="OMI185" s="869"/>
      <c r="OMJ185" s="869"/>
      <c r="OMK185" s="869"/>
      <c r="OML185" s="869">
        <v>174</v>
      </c>
      <c r="OMM185" s="869"/>
      <c r="OMN185" s="869"/>
      <c r="OMO185" s="869"/>
      <c r="OMP185" s="869">
        <v>174</v>
      </c>
      <c r="OMQ185" s="869"/>
      <c r="OMR185" s="869"/>
      <c r="OMS185" s="869"/>
      <c r="OMT185" s="869">
        <v>174</v>
      </c>
      <c r="OMU185" s="869"/>
      <c r="OMV185" s="869"/>
      <c r="OMW185" s="869"/>
      <c r="OMX185" s="869">
        <v>174</v>
      </c>
      <c r="OMY185" s="869"/>
      <c r="OMZ185" s="869"/>
      <c r="ONA185" s="869"/>
      <c r="ONB185" s="869">
        <v>174</v>
      </c>
      <c r="ONC185" s="869"/>
      <c r="OND185" s="869"/>
      <c r="ONE185" s="869"/>
      <c r="ONF185" s="869">
        <v>174</v>
      </c>
      <c r="ONG185" s="869"/>
      <c r="ONH185" s="869"/>
      <c r="ONI185" s="869"/>
      <c r="ONJ185" s="869">
        <v>174</v>
      </c>
      <c r="ONK185" s="869"/>
      <c r="ONL185" s="869"/>
      <c r="ONM185" s="869"/>
      <c r="ONN185" s="869">
        <v>174</v>
      </c>
      <c r="ONO185" s="869"/>
      <c r="ONP185" s="869"/>
      <c r="ONQ185" s="869"/>
      <c r="ONR185" s="869">
        <v>174</v>
      </c>
      <c r="ONS185" s="869"/>
      <c r="ONT185" s="869"/>
      <c r="ONU185" s="869"/>
      <c r="ONV185" s="869">
        <v>174</v>
      </c>
      <c r="ONW185" s="869"/>
      <c r="ONX185" s="869"/>
      <c r="ONY185" s="869"/>
      <c r="ONZ185" s="869">
        <v>174</v>
      </c>
      <c r="OOA185" s="869"/>
      <c r="OOB185" s="869"/>
      <c r="OOC185" s="869"/>
      <c r="OOD185" s="869">
        <v>174</v>
      </c>
      <c r="OOE185" s="869"/>
      <c r="OOF185" s="869"/>
      <c r="OOG185" s="869"/>
      <c r="OOH185" s="869">
        <v>174</v>
      </c>
      <c r="OOI185" s="869"/>
      <c r="OOJ185" s="869"/>
      <c r="OOK185" s="869"/>
      <c r="OOL185" s="869">
        <v>174</v>
      </c>
      <c r="OOM185" s="869"/>
      <c r="OON185" s="869"/>
      <c r="OOO185" s="869"/>
      <c r="OOP185" s="869">
        <v>174</v>
      </c>
      <c r="OOQ185" s="869"/>
      <c r="OOR185" s="869"/>
      <c r="OOS185" s="869"/>
      <c r="OOT185" s="869">
        <v>174</v>
      </c>
      <c r="OOU185" s="869"/>
      <c r="OOV185" s="869"/>
      <c r="OOW185" s="869"/>
      <c r="OOX185" s="869">
        <v>174</v>
      </c>
      <c r="OOY185" s="869"/>
      <c r="OOZ185" s="869"/>
      <c r="OPA185" s="869"/>
      <c r="OPB185" s="869">
        <v>174</v>
      </c>
      <c r="OPC185" s="869"/>
      <c r="OPD185" s="869"/>
      <c r="OPE185" s="869"/>
      <c r="OPF185" s="869">
        <v>174</v>
      </c>
      <c r="OPG185" s="869"/>
      <c r="OPH185" s="869"/>
      <c r="OPI185" s="869"/>
      <c r="OPJ185" s="869">
        <v>174</v>
      </c>
      <c r="OPK185" s="869"/>
      <c r="OPL185" s="869"/>
      <c r="OPM185" s="869"/>
      <c r="OPN185" s="869">
        <v>174</v>
      </c>
      <c r="OPO185" s="869"/>
      <c r="OPP185" s="869"/>
      <c r="OPQ185" s="869"/>
      <c r="OPR185" s="869">
        <v>174</v>
      </c>
      <c r="OPS185" s="869"/>
      <c r="OPT185" s="869"/>
      <c r="OPU185" s="869"/>
      <c r="OPV185" s="869">
        <v>174</v>
      </c>
      <c r="OPW185" s="869"/>
      <c r="OPX185" s="869"/>
      <c r="OPY185" s="869"/>
      <c r="OPZ185" s="869">
        <v>174</v>
      </c>
      <c r="OQA185" s="869"/>
      <c r="OQB185" s="869"/>
      <c r="OQC185" s="869"/>
      <c r="OQD185" s="869">
        <v>174</v>
      </c>
      <c r="OQE185" s="869"/>
      <c r="OQF185" s="869"/>
      <c r="OQG185" s="869"/>
      <c r="OQH185" s="869">
        <v>174</v>
      </c>
      <c r="OQI185" s="869"/>
      <c r="OQJ185" s="869"/>
      <c r="OQK185" s="869"/>
      <c r="OQL185" s="869">
        <v>174</v>
      </c>
      <c r="OQM185" s="869"/>
      <c r="OQN185" s="869"/>
      <c r="OQO185" s="869"/>
      <c r="OQP185" s="869">
        <v>174</v>
      </c>
      <c r="OQQ185" s="869"/>
      <c r="OQR185" s="869"/>
      <c r="OQS185" s="869"/>
      <c r="OQT185" s="869">
        <v>174</v>
      </c>
      <c r="OQU185" s="869"/>
      <c r="OQV185" s="869"/>
      <c r="OQW185" s="869"/>
      <c r="OQX185" s="869">
        <v>174</v>
      </c>
      <c r="OQY185" s="869"/>
      <c r="OQZ185" s="869"/>
      <c r="ORA185" s="869"/>
      <c r="ORB185" s="869">
        <v>174</v>
      </c>
      <c r="ORC185" s="869"/>
      <c r="ORD185" s="869"/>
      <c r="ORE185" s="869"/>
      <c r="ORF185" s="869">
        <v>174</v>
      </c>
      <c r="ORG185" s="869"/>
      <c r="ORH185" s="869"/>
      <c r="ORI185" s="869"/>
      <c r="ORJ185" s="869">
        <v>174</v>
      </c>
      <c r="ORK185" s="869"/>
      <c r="ORL185" s="869"/>
      <c r="ORM185" s="869"/>
      <c r="ORN185" s="869">
        <v>174</v>
      </c>
      <c r="ORO185" s="869"/>
      <c r="ORP185" s="869"/>
      <c r="ORQ185" s="869"/>
      <c r="ORR185" s="869">
        <v>174</v>
      </c>
      <c r="ORS185" s="869"/>
      <c r="ORT185" s="869"/>
      <c r="ORU185" s="869"/>
      <c r="ORV185" s="869">
        <v>174</v>
      </c>
      <c r="ORW185" s="869"/>
      <c r="ORX185" s="869"/>
      <c r="ORY185" s="869"/>
      <c r="ORZ185" s="869">
        <v>174</v>
      </c>
      <c r="OSA185" s="869"/>
      <c r="OSB185" s="869"/>
      <c r="OSC185" s="869"/>
      <c r="OSD185" s="869">
        <v>174</v>
      </c>
      <c r="OSE185" s="869"/>
      <c r="OSF185" s="869"/>
      <c r="OSG185" s="869"/>
      <c r="OSH185" s="869">
        <v>174</v>
      </c>
      <c r="OSI185" s="869"/>
      <c r="OSJ185" s="869"/>
      <c r="OSK185" s="869"/>
      <c r="OSL185" s="869">
        <v>174</v>
      </c>
      <c r="OSM185" s="869"/>
      <c r="OSN185" s="869"/>
      <c r="OSO185" s="869"/>
      <c r="OSP185" s="869">
        <v>174</v>
      </c>
      <c r="OSQ185" s="869"/>
      <c r="OSR185" s="869"/>
      <c r="OSS185" s="869"/>
      <c r="OST185" s="869">
        <v>174</v>
      </c>
      <c r="OSU185" s="869"/>
      <c r="OSV185" s="869"/>
      <c r="OSW185" s="869"/>
      <c r="OSX185" s="869">
        <v>174</v>
      </c>
      <c r="OSY185" s="869"/>
      <c r="OSZ185" s="869"/>
      <c r="OTA185" s="869"/>
      <c r="OTB185" s="869">
        <v>174</v>
      </c>
      <c r="OTC185" s="869"/>
      <c r="OTD185" s="869"/>
      <c r="OTE185" s="869"/>
      <c r="OTF185" s="869">
        <v>174</v>
      </c>
      <c r="OTG185" s="869"/>
      <c r="OTH185" s="869"/>
      <c r="OTI185" s="869"/>
      <c r="OTJ185" s="869">
        <v>174</v>
      </c>
      <c r="OTK185" s="869"/>
      <c r="OTL185" s="869"/>
      <c r="OTM185" s="869"/>
      <c r="OTN185" s="869">
        <v>174</v>
      </c>
      <c r="OTO185" s="869"/>
      <c r="OTP185" s="869"/>
      <c r="OTQ185" s="869"/>
      <c r="OTR185" s="869">
        <v>174</v>
      </c>
      <c r="OTS185" s="869"/>
      <c r="OTT185" s="869"/>
      <c r="OTU185" s="869"/>
      <c r="OTV185" s="869">
        <v>174</v>
      </c>
      <c r="OTW185" s="869"/>
      <c r="OTX185" s="869"/>
      <c r="OTY185" s="869"/>
      <c r="OTZ185" s="869">
        <v>174</v>
      </c>
      <c r="OUA185" s="869"/>
      <c r="OUB185" s="869"/>
      <c r="OUC185" s="869"/>
      <c r="OUD185" s="869">
        <v>174</v>
      </c>
      <c r="OUE185" s="869"/>
      <c r="OUF185" s="869"/>
      <c r="OUG185" s="869"/>
      <c r="OUH185" s="869">
        <v>174</v>
      </c>
      <c r="OUI185" s="869"/>
      <c r="OUJ185" s="869"/>
      <c r="OUK185" s="869"/>
      <c r="OUL185" s="869">
        <v>174</v>
      </c>
      <c r="OUM185" s="869"/>
      <c r="OUN185" s="869"/>
      <c r="OUO185" s="869"/>
      <c r="OUP185" s="869">
        <v>174</v>
      </c>
      <c r="OUQ185" s="869"/>
      <c r="OUR185" s="869"/>
      <c r="OUS185" s="869"/>
      <c r="OUT185" s="869">
        <v>174</v>
      </c>
      <c r="OUU185" s="869"/>
      <c r="OUV185" s="869"/>
      <c r="OUW185" s="869"/>
      <c r="OUX185" s="869">
        <v>174</v>
      </c>
      <c r="OUY185" s="869"/>
      <c r="OUZ185" s="869"/>
      <c r="OVA185" s="869"/>
      <c r="OVB185" s="869">
        <v>174</v>
      </c>
      <c r="OVC185" s="869"/>
      <c r="OVD185" s="869"/>
      <c r="OVE185" s="869"/>
      <c r="OVF185" s="869">
        <v>174</v>
      </c>
      <c r="OVG185" s="869"/>
      <c r="OVH185" s="869"/>
      <c r="OVI185" s="869"/>
      <c r="OVJ185" s="869">
        <v>174</v>
      </c>
      <c r="OVK185" s="869"/>
      <c r="OVL185" s="869"/>
      <c r="OVM185" s="869"/>
      <c r="OVN185" s="869">
        <v>174</v>
      </c>
      <c r="OVO185" s="869"/>
      <c r="OVP185" s="869"/>
      <c r="OVQ185" s="869"/>
      <c r="OVR185" s="869">
        <v>174</v>
      </c>
      <c r="OVS185" s="869"/>
      <c r="OVT185" s="869"/>
      <c r="OVU185" s="869"/>
      <c r="OVV185" s="869">
        <v>174</v>
      </c>
      <c r="OVW185" s="869"/>
      <c r="OVX185" s="869"/>
      <c r="OVY185" s="869"/>
      <c r="OVZ185" s="869">
        <v>174</v>
      </c>
      <c r="OWA185" s="869"/>
      <c r="OWB185" s="869"/>
      <c r="OWC185" s="869"/>
      <c r="OWD185" s="869">
        <v>174</v>
      </c>
      <c r="OWE185" s="869"/>
      <c r="OWF185" s="869"/>
      <c r="OWG185" s="869"/>
      <c r="OWH185" s="869">
        <v>174</v>
      </c>
      <c r="OWI185" s="869"/>
      <c r="OWJ185" s="869"/>
      <c r="OWK185" s="869"/>
      <c r="OWL185" s="869">
        <v>174</v>
      </c>
      <c r="OWM185" s="869"/>
      <c r="OWN185" s="869"/>
      <c r="OWO185" s="869"/>
      <c r="OWP185" s="869">
        <v>174</v>
      </c>
      <c r="OWQ185" s="869"/>
      <c r="OWR185" s="869"/>
      <c r="OWS185" s="869"/>
      <c r="OWT185" s="869">
        <v>174</v>
      </c>
      <c r="OWU185" s="869"/>
      <c r="OWV185" s="869"/>
      <c r="OWW185" s="869"/>
      <c r="OWX185" s="869">
        <v>174</v>
      </c>
      <c r="OWY185" s="869"/>
      <c r="OWZ185" s="869"/>
      <c r="OXA185" s="869"/>
      <c r="OXB185" s="869">
        <v>174</v>
      </c>
      <c r="OXC185" s="869"/>
      <c r="OXD185" s="869"/>
      <c r="OXE185" s="869"/>
      <c r="OXF185" s="869">
        <v>174</v>
      </c>
      <c r="OXG185" s="869"/>
      <c r="OXH185" s="869"/>
      <c r="OXI185" s="869"/>
      <c r="OXJ185" s="869">
        <v>174</v>
      </c>
      <c r="OXK185" s="869"/>
      <c r="OXL185" s="869"/>
      <c r="OXM185" s="869"/>
      <c r="OXN185" s="869">
        <v>174</v>
      </c>
      <c r="OXO185" s="869"/>
      <c r="OXP185" s="869"/>
      <c r="OXQ185" s="869"/>
      <c r="OXR185" s="869">
        <v>174</v>
      </c>
      <c r="OXS185" s="869"/>
      <c r="OXT185" s="869"/>
      <c r="OXU185" s="869"/>
      <c r="OXV185" s="869">
        <v>174</v>
      </c>
      <c r="OXW185" s="869"/>
      <c r="OXX185" s="869"/>
      <c r="OXY185" s="869"/>
      <c r="OXZ185" s="869">
        <v>174</v>
      </c>
      <c r="OYA185" s="869"/>
      <c r="OYB185" s="869"/>
      <c r="OYC185" s="869"/>
      <c r="OYD185" s="869">
        <v>174</v>
      </c>
      <c r="OYE185" s="869"/>
      <c r="OYF185" s="869"/>
      <c r="OYG185" s="869"/>
      <c r="OYH185" s="869">
        <v>174</v>
      </c>
      <c r="OYI185" s="869"/>
      <c r="OYJ185" s="869"/>
      <c r="OYK185" s="869"/>
      <c r="OYL185" s="869">
        <v>174</v>
      </c>
      <c r="OYM185" s="869"/>
      <c r="OYN185" s="869"/>
      <c r="OYO185" s="869"/>
      <c r="OYP185" s="869">
        <v>174</v>
      </c>
      <c r="OYQ185" s="869"/>
      <c r="OYR185" s="869"/>
      <c r="OYS185" s="869"/>
      <c r="OYT185" s="869">
        <v>174</v>
      </c>
      <c r="OYU185" s="869"/>
      <c r="OYV185" s="869"/>
      <c r="OYW185" s="869"/>
      <c r="OYX185" s="869">
        <v>174</v>
      </c>
      <c r="OYY185" s="869"/>
      <c r="OYZ185" s="869"/>
      <c r="OZA185" s="869"/>
      <c r="OZB185" s="869">
        <v>174</v>
      </c>
      <c r="OZC185" s="869"/>
      <c r="OZD185" s="869"/>
      <c r="OZE185" s="869"/>
      <c r="OZF185" s="869">
        <v>174</v>
      </c>
      <c r="OZG185" s="869"/>
      <c r="OZH185" s="869"/>
      <c r="OZI185" s="869"/>
      <c r="OZJ185" s="869">
        <v>174</v>
      </c>
      <c r="OZK185" s="869"/>
      <c r="OZL185" s="869"/>
      <c r="OZM185" s="869"/>
      <c r="OZN185" s="869">
        <v>174</v>
      </c>
      <c r="OZO185" s="869"/>
      <c r="OZP185" s="869"/>
      <c r="OZQ185" s="869"/>
      <c r="OZR185" s="869">
        <v>174</v>
      </c>
      <c r="OZS185" s="869"/>
      <c r="OZT185" s="869"/>
      <c r="OZU185" s="869"/>
      <c r="OZV185" s="869">
        <v>174</v>
      </c>
      <c r="OZW185" s="869"/>
      <c r="OZX185" s="869"/>
      <c r="OZY185" s="869"/>
      <c r="OZZ185" s="869">
        <v>174</v>
      </c>
      <c r="PAA185" s="869"/>
      <c r="PAB185" s="869"/>
      <c r="PAC185" s="869"/>
      <c r="PAD185" s="869">
        <v>174</v>
      </c>
      <c r="PAE185" s="869"/>
      <c r="PAF185" s="869"/>
      <c r="PAG185" s="869"/>
      <c r="PAH185" s="869">
        <v>174</v>
      </c>
      <c r="PAI185" s="869"/>
      <c r="PAJ185" s="869"/>
      <c r="PAK185" s="869"/>
      <c r="PAL185" s="869">
        <v>174</v>
      </c>
      <c r="PAM185" s="869"/>
      <c r="PAN185" s="869"/>
      <c r="PAO185" s="869"/>
      <c r="PAP185" s="869">
        <v>174</v>
      </c>
      <c r="PAQ185" s="869"/>
      <c r="PAR185" s="869"/>
      <c r="PAS185" s="869"/>
      <c r="PAT185" s="869">
        <v>174</v>
      </c>
      <c r="PAU185" s="869"/>
      <c r="PAV185" s="869"/>
      <c r="PAW185" s="869"/>
      <c r="PAX185" s="869">
        <v>174</v>
      </c>
      <c r="PAY185" s="869"/>
      <c r="PAZ185" s="869"/>
      <c r="PBA185" s="869"/>
      <c r="PBB185" s="869">
        <v>174</v>
      </c>
      <c r="PBC185" s="869"/>
      <c r="PBD185" s="869"/>
      <c r="PBE185" s="869"/>
      <c r="PBF185" s="869">
        <v>174</v>
      </c>
      <c r="PBG185" s="869"/>
      <c r="PBH185" s="869"/>
      <c r="PBI185" s="869"/>
      <c r="PBJ185" s="869">
        <v>174</v>
      </c>
      <c r="PBK185" s="869"/>
      <c r="PBL185" s="869"/>
      <c r="PBM185" s="869"/>
      <c r="PBN185" s="869">
        <v>174</v>
      </c>
      <c r="PBO185" s="869"/>
      <c r="PBP185" s="869"/>
      <c r="PBQ185" s="869"/>
      <c r="PBR185" s="869">
        <v>174</v>
      </c>
      <c r="PBS185" s="869"/>
      <c r="PBT185" s="869"/>
      <c r="PBU185" s="869"/>
      <c r="PBV185" s="869">
        <v>174</v>
      </c>
      <c r="PBW185" s="869"/>
      <c r="PBX185" s="869"/>
      <c r="PBY185" s="869"/>
      <c r="PBZ185" s="869">
        <v>174</v>
      </c>
      <c r="PCA185" s="869"/>
      <c r="PCB185" s="869"/>
      <c r="PCC185" s="869"/>
      <c r="PCD185" s="869">
        <v>174</v>
      </c>
      <c r="PCE185" s="869"/>
      <c r="PCF185" s="869"/>
      <c r="PCG185" s="869"/>
      <c r="PCH185" s="869">
        <v>174</v>
      </c>
      <c r="PCI185" s="869"/>
      <c r="PCJ185" s="869"/>
      <c r="PCK185" s="869"/>
      <c r="PCL185" s="869">
        <v>174</v>
      </c>
      <c r="PCM185" s="869"/>
      <c r="PCN185" s="869"/>
      <c r="PCO185" s="869"/>
      <c r="PCP185" s="869">
        <v>174</v>
      </c>
      <c r="PCQ185" s="869"/>
      <c r="PCR185" s="869"/>
      <c r="PCS185" s="869"/>
      <c r="PCT185" s="869">
        <v>174</v>
      </c>
      <c r="PCU185" s="869"/>
      <c r="PCV185" s="869"/>
      <c r="PCW185" s="869"/>
      <c r="PCX185" s="869">
        <v>174</v>
      </c>
      <c r="PCY185" s="869"/>
      <c r="PCZ185" s="869"/>
      <c r="PDA185" s="869"/>
      <c r="PDB185" s="869">
        <v>174</v>
      </c>
      <c r="PDC185" s="869"/>
      <c r="PDD185" s="869"/>
      <c r="PDE185" s="869"/>
      <c r="PDF185" s="869">
        <v>174</v>
      </c>
      <c r="PDG185" s="869"/>
      <c r="PDH185" s="869"/>
      <c r="PDI185" s="869"/>
      <c r="PDJ185" s="869">
        <v>174</v>
      </c>
      <c r="PDK185" s="869"/>
      <c r="PDL185" s="869"/>
      <c r="PDM185" s="869"/>
      <c r="PDN185" s="869">
        <v>174</v>
      </c>
      <c r="PDO185" s="869"/>
      <c r="PDP185" s="869"/>
      <c r="PDQ185" s="869"/>
      <c r="PDR185" s="869">
        <v>174</v>
      </c>
      <c r="PDS185" s="869"/>
      <c r="PDT185" s="869"/>
      <c r="PDU185" s="869"/>
      <c r="PDV185" s="869">
        <v>174</v>
      </c>
      <c r="PDW185" s="869"/>
      <c r="PDX185" s="869"/>
      <c r="PDY185" s="869"/>
      <c r="PDZ185" s="869">
        <v>174</v>
      </c>
      <c r="PEA185" s="869"/>
      <c r="PEB185" s="869"/>
      <c r="PEC185" s="869"/>
      <c r="PED185" s="869">
        <v>174</v>
      </c>
      <c r="PEE185" s="869"/>
      <c r="PEF185" s="869"/>
      <c r="PEG185" s="869"/>
      <c r="PEH185" s="869">
        <v>174</v>
      </c>
      <c r="PEI185" s="869"/>
      <c r="PEJ185" s="869"/>
      <c r="PEK185" s="869"/>
      <c r="PEL185" s="869">
        <v>174</v>
      </c>
      <c r="PEM185" s="869"/>
      <c r="PEN185" s="869"/>
      <c r="PEO185" s="869"/>
      <c r="PEP185" s="869">
        <v>174</v>
      </c>
      <c r="PEQ185" s="869"/>
      <c r="PER185" s="869"/>
      <c r="PES185" s="869"/>
      <c r="PET185" s="869">
        <v>174</v>
      </c>
      <c r="PEU185" s="869"/>
      <c r="PEV185" s="869"/>
      <c r="PEW185" s="869"/>
      <c r="PEX185" s="869">
        <v>174</v>
      </c>
      <c r="PEY185" s="869"/>
      <c r="PEZ185" s="869"/>
      <c r="PFA185" s="869"/>
      <c r="PFB185" s="869">
        <v>174</v>
      </c>
      <c r="PFC185" s="869"/>
      <c r="PFD185" s="869"/>
      <c r="PFE185" s="869"/>
      <c r="PFF185" s="869">
        <v>174</v>
      </c>
      <c r="PFG185" s="869"/>
      <c r="PFH185" s="869"/>
      <c r="PFI185" s="869"/>
      <c r="PFJ185" s="869">
        <v>174</v>
      </c>
      <c r="PFK185" s="869"/>
      <c r="PFL185" s="869"/>
      <c r="PFM185" s="869"/>
      <c r="PFN185" s="869">
        <v>174</v>
      </c>
      <c r="PFO185" s="869"/>
      <c r="PFP185" s="869"/>
      <c r="PFQ185" s="869"/>
      <c r="PFR185" s="869">
        <v>174</v>
      </c>
      <c r="PFS185" s="869"/>
      <c r="PFT185" s="869"/>
      <c r="PFU185" s="869"/>
      <c r="PFV185" s="869">
        <v>174</v>
      </c>
      <c r="PFW185" s="869"/>
      <c r="PFX185" s="869"/>
      <c r="PFY185" s="869"/>
      <c r="PFZ185" s="869">
        <v>174</v>
      </c>
      <c r="PGA185" s="869"/>
      <c r="PGB185" s="869"/>
      <c r="PGC185" s="869"/>
      <c r="PGD185" s="869">
        <v>174</v>
      </c>
      <c r="PGE185" s="869"/>
      <c r="PGF185" s="869"/>
      <c r="PGG185" s="869"/>
      <c r="PGH185" s="869">
        <v>174</v>
      </c>
      <c r="PGI185" s="869"/>
      <c r="PGJ185" s="869"/>
      <c r="PGK185" s="869"/>
      <c r="PGL185" s="869">
        <v>174</v>
      </c>
      <c r="PGM185" s="869"/>
      <c r="PGN185" s="869"/>
      <c r="PGO185" s="869"/>
      <c r="PGP185" s="869">
        <v>174</v>
      </c>
      <c r="PGQ185" s="869"/>
      <c r="PGR185" s="869"/>
      <c r="PGS185" s="869"/>
      <c r="PGT185" s="869">
        <v>174</v>
      </c>
      <c r="PGU185" s="869"/>
      <c r="PGV185" s="869"/>
      <c r="PGW185" s="869"/>
      <c r="PGX185" s="869">
        <v>174</v>
      </c>
      <c r="PGY185" s="869"/>
      <c r="PGZ185" s="869"/>
      <c r="PHA185" s="869"/>
      <c r="PHB185" s="869">
        <v>174</v>
      </c>
      <c r="PHC185" s="869"/>
      <c r="PHD185" s="869"/>
      <c r="PHE185" s="869"/>
      <c r="PHF185" s="869">
        <v>174</v>
      </c>
      <c r="PHG185" s="869"/>
      <c r="PHH185" s="869"/>
      <c r="PHI185" s="869"/>
      <c r="PHJ185" s="869">
        <v>174</v>
      </c>
      <c r="PHK185" s="869"/>
      <c r="PHL185" s="869"/>
      <c r="PHM185" s="869"/>
      <c r="PHN185" s="869">
        <v>174</v>
      </c>
      <c r="PHO185" s="869"/>
      <c r="PHP185" s="869"/>
      <c r="PHQ185" s="869"/>
      <c r="PHR185" s="869">
        <v>174</v>
      </c>
      <c r="PHS185" s="869"/>
      <c r="PHT185" s="869"/>
      <c r="PHU185" s="869"/>
      <c r="PHV185" s="869">
        <v>174</v>
      </c>
      <c r="PHW185" s="869"/>
      <c r="PHX185" s="869"/>
      <c r="PHY185" s="869"/>
      <c r="PHZ185" s="869">
        <v>174</v>
      </c>
      <c r="PIA185" s="869"/>
      <c r="PIB185" s="869"/>
      <c r="PIC185" s="869"/>
      <c r="PID185" s="869">
        <v>174</v>
      </c>
      <c r="PIE185" s="869"/>
      <c r="PIF185" s="869"/>
      <c r="PIG185" s="869"/>
      <c r="PIH185" s="869">
        <v>174</v>
      </c>
      <c r="PII185" s="869"/>
      <c r="PIJ185" s="869"/>
      <c r="PIK185" s="869"/>
      <c r="PIL185" s="869">
        <v>174</v>
      </c>
      <c r="PIM185" s="869"/>
      <c r="PIN185" s="869"/>
      <c r="PIO185" s="869"/>
      <c r="PIP185" s="869">
        <v>174</v>
      </c>
      <c r="PIQ185" s="869"/>
      <c r="PIR185" s="869"/>
      <c r="PIS185" s="869"/>
      <c r="PIT185" s="869">
        <v>174</v>
      </c>
      <c r="PIU185" s="869"/>
      <c r="PIV185" s="869"/>
      <c r="PIW185" s="869"/>
      <c r="PIX185" s="869">
        <v>174</v>
      </c>
      <c r="PIY185" s="869"/>
      <c r="PIZ185" s="869"/>
      <c r="PJA185" s="869"/>
      <c r="PJB185" s="869">
        <v>174</v>
      </c>
      <c r="PJC185" s="869"/>
      <c r="PJD185" s="869"/>
      <c r="PJE185" s="869"/>
      <c r="PJF185" s="869">
        <v>174</v>
      </c>
      <c r="PJG185" s="869"/>
      <c r="PJH185" s="869"/>
      <c r="PJI185" s="869"/>
      <c r="PJJ185" s="869">
        <v>174</v>
      </c>
      <c r="PJK185" s="869"/>
      <c r="PJL185" s="869"/>
      <c r="PJM185" s="869"/>
      <c r="PJN185" s="869">
        <v>174</v>
      </c>
      <c r="PJO185" s="869"/>
      <c r="PJP185" s="869"/>
      <c r="PJQ185" s="869"/>
      <c r="PJR185" s="869">
        <v>174</v>
      </c>
      <c r="PJS185" s="869"/>
      <c r="PJT185" s="869"/>
      <c r="PJU185" s="869"/>
      <c r="PJV185" s="869">
        <v>174</v>
      </c>
      <c r="PJW185" s="869"/>
      <c r="PJX185" s="869"/>
      <c r="PJY185" s="869"/>
      <c r="PJZ185" s="869">
        <v>174</v>
      </c>
      <c r="PKA185" s="869"/>
      <c r="PKB185" s="869"/>
      <c r="PKC185" s="869"/>
      <c r="PKD185" s="869">
        <v>174</v>
      </c>
      <c r="PKE185" s="869"/>
      <c r="PKF185" s="869"/>
      <c r="PKG185" s="869"/>
      <c r="PKH185" s="869">
        <v>174</v>
      </c>
      <c r="PKI185" s="869"/>
      <c r="PKJ185" s="869"/>
      <c r="PKK185" s="869"/>
      <c r="PKL185" s="869">
        <v>174</v>
      </c>
      <c r="PKM185" s="869"/>
      <c r="PKN185" s="869"/>
      <c r="PKO185" s="869"/>
      <c r="PKP185" s="869">
        <v>174</v>
      </c>
      <c r="PKQ185" s="869"/>
      <c r="PKR185" s="869"/>
      <c r="PKS185" s="869"/>
      <c r="PKT185" s="869">
        <v>174</v>
      </c>
      <c r="PKU185" s="869"/>
      <c r="PKV185" s="869"/>
      <c r="PKW185" s="869"/>
      <c r="PKX185" s="869">
        <v>174</v>
      </c>
      <c r="PKY185" s="869"/>
      <c r="PKZ185" s="869"/>
      <c r="PLA185" s="869"/>
      <c r="PLB185" s="869">
        <v>174</v>
      </c>
      <c r="PLC185" s="869"/>
      <c r="PLD185" s="869"/>
      <c r="PLE185" s="869"/>
      <c r="PLF185" s="869">
        <v>174</v>
      </c>
      <c r="PLG185" s="869"/>
      <c r="PLH185" s="869"/>
      <c r="PLI185" s="869"/>
      <c r="PLJ185" s="869">
        <v>174</v>
      </c>
      <c r="PLK185" s="869"/>
      <c r="PLL185" s="869"/>
      <c r="PLM185" s="869"/>
      <c r="PLN185" s="869">
        <v>174</v>
      </c>
      <c r="PLO185" s="869"/>
      <c r="PLP185" s="869"/>
      <c r="PLQ185" s="869"/>
      <c r="PLR185" s="869">
        <v>174</v>
      </c>
      <c r="PLS185" s="869"/>
      <c r="PLT185" s="869"/>
      <c r="PLU185" s="869"/>
      <c r="PLV185" s="869">
        <v>174</v>
      </c>
      <c r="PLW185" s="869"/>
      <c r="PLX185" s="869"/>
      <c r="PLY185" s="869"/>
      <c r="PLZ185" s="869">
        <v>174</v>
      </c>
      <c r="PMA185" s="869"/>
      <c r="PMB185" s="869"/>
      <c r="PMC185" s="869"/>
      <c r="PMD185" s="869">
        <v>174</v>
      </c>
      <c r="PME185" s="869"/>
      <c r="PMF185" s="869"/>
      <c r="PMG185" s="869"/>
      <c r="PMH185" s="869">
        <v>174</v>
      </c>
      <c r="PMI185" s="869"/>
      <c r="PMJ185" s="869"/>
      <c r="PMK185" s="869"/>
      <c r="PML185" s="869">
        <v>174</v>
      </c>
      <c r="PMM185" s="869"/>
      <c r="PMN185" s="869"/>
      <c r="PMO185" s="869"/>
      <c r="PMP185" s="869">
        <v>174</v>
      </c>
      <c r="PMQ185" s="869"/>
      <c r="PMR185" s="869"/>
      <c r="PMS185" s="869"/>
      <c r="PMT185" s="869">
        <v>174</v>
      </c>
      <c r="PMU185" s="869"/>
      <c r="PMV185" s="869"/>
      <c r="PMW185" s="869"/>
      <c r="PMX185" s="869">
        <v>174</v>
      </c>
      <c r="PMY185" s="869"/>
      <c r="PMZ185" s="869"/>
      <c r="PNA185" s="869"/>
      <c r="PNB185" s="869">
        <v>174</v>
      </c>
      <c r="PNC185" s="869"/>
      <c r="PND185" s="869"/>
      <c r="PNE185" s="869"/>
      <c r="PNF185" s="869">
        <v>174</v>
      </c>
      <c r="PNG185" s="869"/>
      <c r="PNH185" s="869"/>
      <c r="PNI185" s="869"/>
      <c r="PNJ185" s="869">
        <v>174</v>
      </c>
      <c r="PNK185" s="869"/>
      <c r="PNL185" s="869"/>
      <c r="PNM185" s="869"/>
      <c r="PNN185" s="869">
        <v>174</v>
      </c>
      <c r="PNO185" s="869"/>
      <c r="PNP185" s="869"/>
      <c r="PNQ185" s="869"/>
      <c r="PNR185" s="869">
        <v>174</v>
      </c>
      <c r="PNS185" s="869"/>
      <c r="PNT185" s="869"/>
      <c r="PNU185" s="869"/>
      <c r="PNV185" s="869">
        <v>174</v>
      </c>
      <c r="PNW185" s="869"/>
      <c r="PNX185" s="869"/>
      <c r="PNY185" s="869"/>
      <c r="PNZ185" s="869">
        <v>174</v>
      </c>
      <c r="POA185" s="869"/>
      <c r="POB185" s="869"/>
      <c r="POC185" s="869"/>
      <c r="POD185" s="869">
        <v>174</v>
      </c>
      <c r="POE185" s="869"/>
      <c r="POF185" s="869"/>
      <c r="POG185" s="869"/>
      <c r="POH185" s="869">
        <v>174</v>
      </c>
      <c r="POI185" s="869"/>
      <c r="POJ185" s="869"/>
      <c r="POK185" s="869"/>
      <c r="POL185" s="869">
        <v>174</v>
      </c>
      <c r="POM185" s="869"/>
      <c r="PON185" s="869"/>
      <c r="POO185" s="869"/>
      <c r="POP185" s="869">
        <v>174</v>
      </c>
      <c r="POQ185" s="869"/>
      <c r="POR185" s="869"/>
      <c r="POS185" s="869"/>
      <c r="POT185" s="869">
        <v>174</v>
      </c>
      <c r="POU185" s="869"/>
      <c r="POV185" s="869"/>
      <c r="POW185" s="869"/>
      <c r="POX185" s="869">
        <v>174</v>
      </c>
      <c r="POY185" s="869"/>
      <c r="POZ185" s="869"/>
      <c r="PPA185" s="869"/>
      <c r="PPB185" s="869">
        <v>174</v>
      </c>
      <c r="PPC185" s="869"/>
      <c r="PPD185" s="869"/>
      <c r="PPE185" s="869"/>
      <c r="PPF185" s="869">
        <v>174</v>
      </c>
      <c r="PPG185" s="869"/>
      <c r="PPH185" s="869"/>
      <c r="PPI185" s="869"/>
      <c r="PPJ185" s="869">
        <v>174</v>
      </c>
      <c r="PPK185" s="869"/>
      <c r="PPL185" s="869"/>
      <c r="PPM185" s="869"/>
      <c r="PPN185" s="869">
        <v>174</v>
      </c>
      <c r="PPO185" s="869"/>
      <c r="PPP185" s="869"/>
      <c r="PPQ185" s="869"/>
      <c r="PPR185" s="869">
        <v>174</v>
      </c>
      <c r="PPS185" s="869"/>
      <c r="PPT185" s="869"/>
      <c r="PPU185" s="869"/>
      <c r="PPV185" s="869">
        <v>174</v>
      </c>
      <c r="PPW185" s="869"/>
      <c r="PPX185" s="869"/>
      <c r="PPY185" s="869"/>
      <c r="PPZ185" s="869">
        <v>174</v>
      </c>
      <c r="PQA185" s="869"/>
      <c r="PQB185" s="869"/>
      <c r="PQC185" s="869"/>
      <c r="PQD185" s="869">
        <v>174</v>
      </c>
      <c r="PQE185" s="869"/>
      <c r="PQF185" s="869"/>
      <c r="PQG185" s="869"/>
      <c r="PQH185" s="869">
        <v>174</v>
      </c>
      <c r="PQI185" s="869"/>
      <c r="PQJ185" s="869"/>
      <c r="PQK185" s="869"/>
      <c r="PQL185" s="869">
        <v>174</v>
      </c>
      <c r="PQM185" s="869"/>
      <c r="PQN185" s="869"/>
      <c r="PQO185" s="869"/>
      <c r="PQP185" s="869">
        <v>174</v>
      </c>
      <c r="PQQ185" s="869"/>
      <c r="PQR185" s="869"/>
      <c r="PQS185" s="869"/>
      <c r="PQT185" s="869">
        <v>174</v>
      </c>
      <c r="PQU185" s="869"/>
      <c r="PQV185" s="869"/>
      <c r="PQW185" s="869"/>
      <c r="PQX185" s="869">
        <v>174</v>
      </c>
      <c r="PQY185" s="869"/>
      <c r="PQZ185" s="869"/>
      <c r="PRA185" s="869"/>
      <c r="PRB185" s="869">
        <v>174</v>
      </c>
      <c r="PRC185" s="869"/>
      <c r="PRD185" s="869"/>
      <c r="PRE185" s="869"/>
      <c r="PRF185" s="869">
        <v>174</v>
      </c>
      <c r="PRG185" s="869"/>
      <c r="PRH185" s="869"/>
      <c r="PRI185" s="869"/>
      <c r="PRJ185" s="869">
        <v>174</v>
      </c>
      <c r="PRK185" s="869"/>
      <c r="PRL185" s="869"/>
      <c r="PRM185" s="869"/>
      <c r="PRN185" s="869">
        <v>174</v>
      </c>
      <c r="PRO185" s="869"/>
      <c r="PRP185" s="869"/>
      <c r="PRQ185" s="869"/>
      <c r="PRR185" s="869">
        <v>174</v>
      </c>
      <c r="PRS185" s="869"/>
      <c r="PRT185" s="869"/>
      <c r="PRU185" s="869"/>
      <c r="PRV185" s="869">
        <v>174</v>
      </c>
      <c r="PRW185" s="869"/>
      <c r="PRX185" s="869"/>
      <c r="PRY185" s="869"/>
      <c r="PRZ185" s="869">
        <v>174</v>
      </c>
      <c r="PSA185" s="869"/>
      <c r="PSB185" s="869"/>
      <c r="PSC185" s="869"/>
      <c r="PSD185" s="869">
        <v>174</v>
      </c>
      <c r="PSE185" s="869"/>
      <c r="PSF185" s="869"/>
      <c r="PSG185" s="869"/>
      <c r="PSH185" s="869">
        <v>174</v>
      </c>
      <c r="PSI185" s="869"/>
      <c r="PSJ185" s="869"/>
      <c r="PSK185" s="869"/>
      <c r="PSL185" s="869">
        <v>174</v>
      </c>
      <c r="PSM185" s="869"/>
      <c r="PSN185" s="869"/>
      <c r="PSO185" s="869"/>
      <c r="PSP185" s="869">
        <v>174</v>
      </c>
      <c r="PSQ185" s="869"/>
      <c r="PSR185" s="869"/>
      <c r="PSS185" s="869"/>
      <c r="PST185" s="869">
        <v>174</v>
      </c>
      <c r="PSU185" s="869"/>
      <c r="PSV185" s="869"/>
      <c r="PSW185" s="869"/>
      <c r="PSX185" s="869">
        <v>174</v>
      </c>
      <c r="PSY185" s="869"/>
      <c r="PSZ185" s="869"/>
      <c r="PTA185" s="869"/>
      <c r="PTB185" s="869">
        <v>174</v>
      </c>
      <c r="PTC185" s="869"/>
      <c r="PTD185" s="869"/>
      <c r="PTE185" s="869"/>
      <c r="PTF185" s="869">
        <v>174</v>
      </c>
      <c r="PTG185" s="869"/>
      <c r="PTH185" s="869"/>
      <c r="PTI185" s="869"/>
      <c r="PTJ185" s="869">
        <v>174</v>
      </c>
      <c r="PTK185" s="869"/>
      <c r="PTL185" s="869"/>
      <c r="PTM185" s="869"/>
      <c r="PTN185" s="869">
        <v>174</v>
      </c>
      <c r="PTO185" s="869"/>
      <c r="PTP185" s="869"/>
      <c r="PTQ185" s="869"/>
      <c r="PTR185" s="869">
        <v>174</v>
      </c>
      <c r="PTS185" s="869"/>
      <c r="PTT185" s="869"/>
      <c r="PTU185" s="869"/>
      <c r="PTV185" s="869">
        <v>174</v>
      </c>
      <c r="PTW185" s="869"/>
      <c r="PTX185" s="869"/>
      <c r="PTY185" s="869"/>
      <c r="PTZ185" s="869">
        <v>174</v>
      </c>
      <c r="PUA185" s="869"/>
      <c r="PUB185" s="869"/>
      <c r="PUC185" s="869"/>
      <c r="PUD185" s="869">
        <v>174</v>
      </c>
      <c r="PUE185" s="869"/>
      <c r="PUF185" s="869"/>
      <c r="PUG185" s="869"/>
      <c r="PUH185" s="869">
        <v>174</v>
      </c>
      <c r="PUI185" s="869"/>
      <c r="PUJ185" s="869"/>
      <c r="PUK185" s="869"/>
      <c r="PUL185" s="869">
        <v>174</v>
      </c>
      <c r="PUM185" s="869"/>
      <c r="PUN185" s="869"/>
      <c r="PUO185" s="869"/>
      <c r="PUP185" s="869">
        <v>174</v>
      </c>
      <c r="PUQ185" s="869"/>
      <c r="PUR185" s="869"/>
      <c r="PUS185" s="869"/>
      <c r="PUT185" s="869">
        <v>174</v>
      </c>
      <c r="PUU185" s="869"/>
      <c r="PUV185" s="869"/>
      <c r="PUW185" s="869"/>
      <c r="PUX185" s="869">
        <v>174</v>
      </c>
      <c r="PUY185" s="869"/>
      <c r="PUZ185" s="869"/>
      <c r="PVA185" s="869"/>
      <c r="PVB185" s="869">
        <v>174</v>
      </c>
      <c r="PVC185" s="869"/>
      <c r="PVD185" s="869"/>
      <c r="PVE185" s="869"/>
      <c r="PVF185" s="869">
        <v>174</v>
      </c>
      <c r="PVG185" s="869"/>
      <c r="PVH185" s="869"/>
      <c r="PVI185" s="869"/>
      <c r="PVJ185" s="869">
        <v>174</v>
      </c>
      <c r="PVK185" s="869"/>
      <c r="PVL185" s="869"/>
      <c r="PVM185" s="869"/>
      <c r="PVN185" s="869">
        <v>174</v>
      </c>
      <c r="PVO185" s="869"/>
      <c r="PVP185" s="869"/>
      <c r="PVQ185" s="869"/>
      <c r="PVR185" s="869">
        <v>174</v>
      </c>
      <c r="PVS185" s="869"/>
      <c r="PVT185" s="869"/>
      <c r="PVU185" s="869"/>
      <c r="PVV185" s="869">
        <v>174</v>
      </c>
      <c r="PVW185" s="869"/>
      <c r="PVX185" s="869"/>
      <c r="PVY185" s="869"/>
      <c r="PVZ185" s="869">
        <v>174</v>
      </c>
      <c r="PWA185" s="869"/>
      <c r="PWB185" s="869"/>
      <c r="PWC185" s="869"/>
      <c r="PWD185" s="869">
        <v>174</v>
      </c>
      <c r="PWE185" s="869"/>
      <c r="PWF185" s="869"/>
      <c r="PWG185" s="869"/>
      <c r="PWH185" s="869">
        <v>174</v>
      </c>
      <c r="PWI185" s="869"/>
      <c r="PWJ185" s="869"/>
      <c r="PWK185" s="869"/>
      <c r="PWL185" s="869">
        <v>174</v>
      </c>
      <c r="PWM185" s="869"/>
      <c r="PWN185" s="869"/>
      <c r="PWO185" s="869"/>
      <c r="PWP185" s="869">
        <v>174</v>
      </c>
      <c r="PWQ185" s="869"/>
      <c r="PWR185" s="869"/>
      <c r="PWS185" s="869"/>
      <c r="PWT185" s="869">
        <v>174</v>
      </c>
      <c r="PWU185" s="869"/>
      <c r="PWV185" s="869"/>
      <c r="PWW185" s="869"/>
      <c r="PWX185" s="869">
        <v>174</v>
      </c>
      <c r="PWY185" s="869"/>
      <c r="PWZ185" s="869"/>
      <c r="PXA185" s="869"/>
      <c r="PXB185" s="869">
        <v>174</v>
      </c>
      <c r="PXC185" s="869"/>
      <c r="PXD185" s="869"/>
      <c r="PXE185" s="869"/>
      <c r="PXF185" s="869">
        <v>174</v>
      </c>
      <c r="PXG185" s="869"/>
      <c r="PXH185" s="869"/>
      <c r="PXI185" s="869"/>
      <c r="PXJ185" s="869">
        <v>174</v>
      </c>
      <c r="PXK185" s="869"/>
      <c r="PXL185" s="869"/>
      <c r="PXM185" s="869"/>
      <c r="PXN185" s="869">
        <v>174</v>
      </c>
      <c r="PXO185" s="869"/>
      <c r="PXP185" s="869"/>
      <c r="PXQ185" s="869"/>
      <c r="PXR185" s="869">
        <v>174</v>
      </c>
      <c r="PXS185" s="869"/>
      <c r="PXT185" s="869"/>
      <c r="PXU185" s="869"/>
      <c r="PXV185" s="869">
        <v>174</v>
      </c>
      <c r="PXW185" s="869"/>
      <c r="PXX185" s="869"/>
      <c r="PXY185" s="869"/>
      <c r="PXZ185" s="869">
        <v>174</v>
      </c>
      <c r="PYA185" s="869"/>
      <c r="PYB185" s="869"/>
      <c r="PYC185" s="869"/>
      <c r="PYD185" s="869">
        <v>174</v>
      </c>
      <c r="PYE185" s="869"/>
      <c r="PYF185" s="869"/>
      <c r="PYG185" s="869"/>
      <c r="PYH185" s="869">
        <v>174</v>
      </c>
      <c r="PYI185" s="869"/>
      <c r="PYJ185" s="869"/>
      <c r="PYK185" s="869"/>
      <c r="PYL185" s="869">
        <v>174</v>
      </c>
      <c r="PYM185" s="869"/>
      <c r="PYN185" s="869"/>
      <c r="PYO185" s="869"/>
      <c r="PYP185" s="869">
        <v>174</v>
      </c>
      <c r="PYQ185" s="869"/>
      <c r="PYR185" s="869"/>
      <c r="PYS185" s="869"/>
      <c r="PYT185" s="869">
        <v>174</v>
      </c>
      <c r="PYU185" s="869"/>
      <c r="PYV185" s="869"/>
      <c r="PYW185" s="869"/>
      <c r="PYX185" s="869">
        <v>174</v>
      </c>
      <c r="PYY185" s="869"/>
      <c r="PYZ185" s="869"/>
      <c r="PZA185" s="869"/>
      <c r="PZB185" s="869">
        <v>174</v>
      </c>
      <c r="PZC185" s="869"/>
      <c r="PZD185" s="869"/>
      <c r="PZE185" s="869"/>
      <c r="PZF185" s="869">
        <v>174</v>
      </c>
      <c r="PZG185" s="869"/>
      <c r="PZH185" s="869"/>
      <c r="PZI185" s="869"/>
      <c r="PZJ185" s="869">
        <v>174</v>
      </c>
      <c r="PZK185" s="869"/>
      <c r="PZL185" s="869"/>
      <c r="PZM185" s="869"/>
      <c r="PZN185" s="869">
        <v>174</v>
      </c>
      <c r="PZO185" s="869"/>
      <c r="PZP185" s="869"/>
      <c r="PZQ185" s="869"/>
      <c r="PZR185" s="869">
        <v>174</v>
      </c>
      <c r="PZS185" s="869"/>
      <c r="PZT185" s="869"/>
      <c r="PZU185" s="869"/>
      <c r="PZV185" s="869">
        <v>174</v>
      </c>
      <c r="PZW185" s="869"/>
      <c r="PZX185" s="869"/>
      <c r="PZY185" s="869"/>
      <c r="PZZ185" s="869">
        <v>174</v>
      </c>
      <c r="QAA185" s="869"/>
      <c r="QAB185" s="869"/>
      <c r="QAC185" s="869"/>
      <c r="QAD185" s="869">
        <v>174</v>
      </c>
      <c r="QAE185" s="869"/>
      <c r="QAF185" s="869"/>
      <c r="QAG185" s="869"/>
      <c r="QAH185" s="869">
        <v>174</v>
      </c>
      <c r="QAI185" s="869"/>
      <c r="QAJ185" s="869"/>
      <c r="QAK185" s="869"/>
      <c r="QAL185" s="869">
        <v>174</v>
      </c>
      <c r="QAM185" s="869"/>
      <c r="QAN185" s="869"/>
      <c r="QAO185" s="869"/>
      <c r="QAP185" s="869">
        <v>174</v>
      </c>
      <c r="QAQ185" s="869"/>
      <c r="QAR185" s="869"/>
      <c r="QAS185" s="869"/>
      <c r="QAT185" s="869">
        <v>174</v>
      </c>
      <c r="QAU185" s="869"/>
      <c r="QAV185" s="869"/>
      <c r="QAW185" s="869"/>
      <c r="QAX185" s="869">
        <v>174</v>
      </c>
      <c r="QAY185" s="869"/>
      <c r="QAZ185" s="869"/>
      <c r="QBA185" s="869"/>
      <c r="QBB185" s="869">
        <v>174</v>
      </c>
      <c r="QBC185" s="869"/>
      <c r="QBD185" s="869"/>
      <c r="QBE185" s="869"/>
      <c r="QBF185" s="869">
        <v>174</v>
      </c>
      <c r="QBG185" s="869"/>
      <c r="QBH185" s="869"/>
      <c r="QBI185" s="869"/>
      <c r="QBJ185" s="869">
        <v>174</v>
      </c>
      <c r="QBK185" s="869"/>
      <c r="QBL185" s="869"/>
      <c r="QBM185" s="869"/>
      <c r="QBN185" s="869">
        <v>174</v>
      </c>
      <c r="QBO185" s="869"/>
      <c r="QBP185" s="869"/>
      <c r="QBQ185" s="869"/>
      <c r="QBR185" s="869">
        <v>174</v>
      </c>
      <c r="QBS185" s="869"/>
      <c r="QBT185" s="869"/>
      <c r="QBU185" s="869"/>
      <c r="QBV185" s="869">
        <v>174</v>
      </c>
      <c r="QBW185" s="869"/>
      <c r="QBX185" s="869"/>
      <c r="QBY185" s="869"/>
      <c r="QBZ185" s="869">
        <v>174</v>
      </c>
      <c r="QCA185" s="869"/>
      <c r="QCB185" s="869"/>
      <c r="QCC185" s="869"/>
      <c r="QCD185" s="869">
        <v>174</v>
      </c>
      <c r="QCE185" s="869"/>
      <c r="QCF185" s="869"/>
      <c r="QCG185" s="869"/>
      <c r="QCH185" s="869">
        <v>174</v>
      </c>
      <c r="QCI185" s="869"/>
      <c r="QCJ185" s="869"/>
      <c r="QCK185" s="869"/>
      <c r="QCL185" s="869">
        <v>174</v>
      </c>
      <c r="QCM185" s="869"/>
      <c r="QCN185" s="869"/>
      <c r="QCO185" s="869"/>
      <c r="QCP185" s="869">
        <v>174</v>
      </c>
      <c r="QCQ185" s="869"/>
      <c r="QCR185" s="869"/>
      <c r="QCS185" s="869"/>
      <c r="QCT185" s="869">
        <v>174</v>
      </c>
      <c r="QCU185" s="869"/>
      <c r="QCV185" s="869"/>
      <c r="QCW185" s="869"/>
      <c r="QCX185" s="869">
        <v>174</v>
      </c>
      <c r="QCY185" s="869"/>
      <c r="QCZ185" s="869"/>
      <c r="QDA185" s="869"/>
      <c r="QDB185" s="869">
        <v>174</v>
      </c>
      <c r="QDC185" s="869"/>
      <c r="QDD185" s="869"/>
      <c r="QDE185" s="869"/>
      <c r="QDF185" s="869">
        <v>174</v>
      </c>
      <c r="QDG185" s="869"/>
      <c r="QDH185" s="869"/>
      <c r="QDI185" s="869"/>
      <c r="QDJ185" s="869">
        <v>174</v>
      </c>
      <c r="QDK185" s="869"/>
      <c r="QDL185" s="869"/>
      <c r="QDM185" s="869"/>
      <c r="QDN185" s="869">
        <v>174</v>
      </c>
      <c r="QDO185" s="869"/>
      <c r="QDP185" s="869"/>
      <c r="QDQ185" s="869"/>
      <c r="QDR185" s="869">
        <v>174</v>
      </c>
      <c r="QDS185" s="869"/>
      <c r="QDT185" s="869"/>
      <c r="QDU185" s="869"/>
      <c r="QDV185" s="869">
        <v>174</v>
      </c>
      <c r="QDW185" s="869"/>
      <c r="QDX185" s="869"/>
      <c r="QDY185" s="869"/>
      <c r="QDZ185" s="869">
        <v>174</v>
      </c>
      <c r="QEA185" s="869"/>
      <c r="QEB185" s="869"/>
      <c r="QEC185" s="869"/>
      <c r="QED185" s="869">
        <v>174</v>
      </c>
      <c r="QEE185" s="869"/>
      <c r="QEF185" s="869"/>
      <c r="QEG185" s="869"/>
      <c r="QEH185" s="869">
        <v>174</v>
      </c>
      <c r="QEI185" s="869"/>
      <c r="QEJ185" s="869"/>
      <c r="QEK185" s="869"/>
      <c r="QEL185" s="869">
        <v>174</v>
      </c>
      <c r="QEM185" s="869"/>
      <c r="QEN185" s="869"/>
      <c r="QEO185" s="869"/>
      <c r="QEP185" s="869">
        <v>174</v>
      </c>
      <c r="QEQ185" s="869"/>
      <c r="QER185" s="869"/>
      <c r="QES185" s="869"/>
      <c r="QET185" s="869">
        <v>174</v>
      </c>
      <c r="QEU185" s="869"/>
      <c r="QEV185" s="869"/>
      <c r="QEW185" s="869"/>
      <c r="QEX185" s="869">
        <v>174</v>
      </c>
      <c r="QEY185" s="869"/>
      <c r="QEZ185" s="869"/>
      <c r="QFA185" s="869"/>
      <c r="QFB185" s="869">
        <v>174</v>
      </c>
      <c r="QFC185" s="869"/>
      <c r="QFD185" s="869"/>
      <c r="QFE185" s="869"/>
      <c r="QFF185" s="869">
        <v>174</v>
      </c>
      <c r="QFG185" s="869"/>
      <c r="QFH185" s="869"/>
      <c r="QFI185" s="869"/>
      <c r="QFJ185" s="869">
        <v>174</v>
      </c>
      <c r="QFK185" s="869"/>
      <c r="QFL185" s="869"/>
      <c r="QFM185" s="869"/>
      <c r="QFN185" s="869">
        <v>174</v>
      </c>
      <c r="QFO185" s="869"/>
      <c r="QFP185" s="869"/>
      <c r="QFQ185" s="869"/>
      <c r="QFR185" s="869">
        <v>174</v>
      </c>
      <c r="QFS185" s="869"/>
      <c r="QFT185" s="869"/>
      <c r="QFU185" s="869"/>
      <c r="QFV185" s="869">
        <v>174</v>
      </c>
      <c r="QFW185" s="869"/>
      <c r="QFX185" s="869"/>
      <c r="QFY185" s="869"/>
      <c r="QFZ185" s="869">
        <v>174</v>
      </c>
      <c r="QGA185" s="869"/>
      <c r="QGB185" s="869"/>
      <c r="QGC185" s="869"/>
      <c r="QGD185" s="869">
        <v>174</v>
      </c>
      <c r="QGE185" s="869"/>
      <c r="QGF185" s="869"/>
      <c r="QGG185" s="869"/>
      <c r="QGH185" s="869">
        <v>174</v>
      </c>
      <c r="QGI185" s="869"/>
      <c r="QGJ185" s="869"/>
      <c r="QGK185" s="869"/>
      <c r="QGL185" s="869">
        <v>174</v>
      </c>
      <c r="QGM185" s="869"/>
      <c r="QGN185" s="869"/>
      <c r="QGO185" s="869"/>
      <c r="QGP185" s="869">
        <v>174</v>
      </c>
      <c r="QGQ185" s="869"/>
      <c r="QGR185" s="869"/>
      <c r="QGS185" s="869"/>
      <c r="QGT185" s="869">
        <v>174</v>
      </c>
      <c r="QGU185" s="869"/>
      <c r="QGV185" s="869"/>
      <c r="QGW185" s="869"/>
      <c r="QGX185" s="869">
        <v>174</v>
      </c>
      <c r="QGY185" s="869"/>
      <c r="QGZ185" s="869"/>
      <c r="QHA185" s="869"/>
      <c r="QHB185" s="869">
        <v>174</v>
      </c>
      <c r="QHC185" s="869"/>
      <c r="QHD185" s="869"/>
      <c r="QHE185" s="869"/>
      <c r="QHF185" s="869">
        <v>174</v>
      </c>
      <c r="QHG185" s="869"/>
      <c r="QHH185" s="869"/>
      <c r="QHI185" s="869"/>
      <c r="QHJ185" s="869">
        <v>174</v>
      </c>
      <c r="QHK185" s="869"/>
      <c r="QHL185" s="869"/>
      <c r="QHM185" s="869"/>
      <c r="QHN185" s="869">
        <v>174</v>
      </c>
      <c r="QHO185" s="869"/>
      <c r="QHP185" s="869"/>
      <c r="QHQ185" s="869"/>
      <c r="QHR185" s="869">
        <v>174</v>
      </c>
      <c r="QHS185" s="869"/>
      <c r="QHT185" s="869"/>
      <c r="QHU185" s="869"/>
      <c r="QHV185" s="869">
        <v>174</v>
      </c>
      <c r="QHW185" s="869"/>
      <c r="QHX185" s="869"/>
      <c r="QHY185" s="869"/>
      <c r="QHZ185" s="869">
        <v>174</v>
      </c>
      <c r="QIA185" s="869"/>
      <c r="QIB185" s="869"/>
      <c r="QIC185" s="869"/>
      <c r="QID185" s="869">
        <v>174</v>
      </c>
      <c r="QIE185" s="869"/>
      <c r="QIF185" s="869"/>
      <c r="QIG185" s="869"/>
      <c r="QIH185" s="869">
        <v>174</v>
      </c>
      <c r="QII185" s="869"/>
      <c r="QIJ185" s="869"/>
      <c r="QIK185" s="869"/>
      <c r="QIL185" s="869">
        <v>174</v>
      </c>
      <c r="QIM185" s="869"/>
      <c r="QIN185" s="869"/>
      <c r="QIO185" s="869"/>
      <c r="QIP185" s="869">
        <v>174</v>
      </c>
      <c r="QIQ185" s="869"/>
      <c r="QIR185" s="869"/>
      <c r="QIS185" s="869"/>
      <c r="QIT185" s="869">
        <v>174</v>
      </c>
      <c r="QIU185" s="869"/>
      <c r="QIV185" s="869"/>
      <c r="QIW185" s="869"/>
      <c r="QIX185" s="869">
        <v>174</v>
      </c>
      <c r="QIY185" s="869"/>
      <c r="QIZ185" s="869"/>
      <c r="QJA185" s="869"/>
      <c r="QJB185" s="869">
        <v>174</v>
      </c>
      <c r="QJC185" s="869"/>
      <c r="QJD185" s="869"/>
      <c r="QJE185" s="869"/>
      <c r="QJF185" s="869">
        <v>174</v>
      </c>
      <c r="QJG185" s="869"/>
      <c r="QJH185" s="869"/>
      <c r="QJI185" s="869"/>
      <c r="QJJ185" s="869">
        <v>174</v>
      </c>
      <c r="QJK185" s="869"/>
      <c r="QJL185" s="869"/>
      <c r="QJM185" s="869"/>
      <c r="QJN185" s="869">
        <v>174</v>
      </c>
      <c r="QJO185" s="869"/>
      <c r="QJP185" s="869"/>
      <c r="QJQ185" s="869"/>
      <c r="QJR185" s="869">
        <v>174</v>
      </c>
      <c r="QJS185" s="869"/>
      <c r="QJT185" s="869"/>
      <c r="QJU185" s="869"/>
      <c r="QJV185" s="869">
        <v>174</v>
      </c>
      <c r="QJW185" s="869"/>
      <c r="QJX185" s="869"/>
      <c r="QJY185" s="869"/>
      <c r="QJZ185" s="869">
        <v>174</v>
      </c>
      <c r="QKA185" s="869"/>
      <c r="QKB185" s="869"/>
      <c r="QKC185" s="869"/>
      <c r="QKD185" s="869">
        <v>174</v>
      </c>
      <c r="QKE185" s="869"/>
      <c r="QKF185" s="869"/>
      <c r="QKG185" s="869"/>
      <c r="QKH185" s="869">
        <v>174</v>
      </c>
      <c r="QKI185" s="869"/>
      <c r="QKJ185" s="869"/>
      <c r="QKK185" s="869"/>
      <c r="QKL185" s="869">
        <v>174</v>
      </c>
      <c r="QKM185" s="869"/>
      <c r="QKN185" s="869"/>
      <c r="QKO185" s="869"/>
      <c r="QKP185" s="869">
        <v>174</v>
      </c>
      <c r="QKQ185" s="869"/>
      <c r="QKR185" s="869"/>
      <c r="QKS185" s="869"/>
      <c r="QKT185" s="869">
        <v>174</v>
      </c>
      <c r="QKU185" s="869"/>
      <c r="QKV185" s="869"/>
      <c r="QKW185" s="869"/>
      <c r="QKX185" s="869">
        <v>174</v>
      </c>
      <c r="QKY185" s="869"/>
      <c r="QKZ185" s="869"/>
      <c r="QLA185" s="869"/>
      <c r="QLB185" s="869">
        <v>174</v>
      </c>
      <c r="QLC185" s="869"/>
      <c r="QLD185" s="869"/>
      <c r="QLE185" s="869"/>
      <c r="QLF185" s="869">
        <v>174</v>
      </c>
      <c r="QLG185" s="869"/>
      <c r="QLH185" s="869"/>
      <c r="QLI185" s="869"/>
      <c r="QLJ185" s="869">
        <v>174</v>
      </c>
      <c r="QLK185" s="869"/>
      <c r="QLL185" s="869"/>
      <c r="QLM185" s="869"/>
      <c r="QLN185" s="869">
        <v>174</v>
      </c>
      <c r="QLO185" s="869"/>
      <c r="QLP185" s="869"/>
      <c r="QLQ185" s="869"/>
      <c r="QLR185" s="869">
        <v>174</v>
      </c>
      <c r="QLS185" s="869"/>
      <c r="QLT185" s="869"/>
      <c r="QLU185" s="869"/>
      <c r="QLV185" s="869">
        <v>174</v>
      </c>
      <c r="QLW185" s="869"/>
      <c r="QLX185" s="869"/>
      <c r="QLY185" s="869"/>
      <c r="QLZ185" s="869">
        <v>174</v>
      </c>
      <c r="QMA185" s="869"/>
      <c r="QMB185" s="869"/>
      <c r="QMC185" s="869"/>
      <c r="QMD185" s="869">
        <v>174</v>
      </c>
      <c r="QME185" s="869"/>
      <c r="QMF185" s="869"/>
      <c r="QMG185" s="869"/>
      <c r="QMH185" s="869">
        <v>174</v>
      </c>
      <c r="QMI185" s="869"/>
      <c r="QMJ185" s="869"/>
      <c r="QMK185" s="869"/>
      <c r="QML185" s="869">
        <v>174</v>
      </c>
      <c r="QMM185" s="869"/>
      <c r="QMN185" s="869"/>
      <c r="QMO185" s="869"/>
      <c r="QMP185" s="869">
        <v>174</v>
      </c>
      <c r="QMQ185" s="869"/>
      <c r="QMR185" s="869"/>
      <c r="QMS185" s="869"/>
      <c r="QMT185" s="869">
        <v>174</v>
      </c>
      <c r="QMU185" s="869"/>
      <c r="QMV185" s="869"/>
      <c r="QMW185" s="869"/>
      <c r="QMX185" s="869">
        <v>174</v>
      </c>
      <c r="QMY185" s="869"/>
      <c r="QMZ185" s="869"/>
      <c r="QNA185" s="869"/>
      <c r="QNB185" s="869">
        <v>174</v>
      </c>
      <c r="QNC185" s="869"/>
      <c r="QND185" s="869"/>
      <c r="QNE185" s="869"/>
      <c r="QNF185" s="869">
        <v>174</v>
      </c>
      <c r="QNG185" s="869"/>
      <c r="QNH185" s="869"/>
      <c r="QNI185" s="869"/>
      <c r="QNJ185" s="869">
        <v>174</v>
      </c>
      <c r="QNK185" s="869"/>
      <c r="QNL185" s="869"/>
      <c r="QNM185" s="869"/>
      <c r="QNN185" s="869">
        <v>174</v>
      </c>
      <c r="QNO185" s="869"/>
      <c r="QNP185" s="869"/>
      <c r="QNQ185" s="869"/>
      <c r="QNR185" s="869">
        <v>174</v>
      </c>
      <c r="QNS185" s="869"/>
      <c r="QNT185" s="869"/>
      <c r="QNU185" s="869"/>
      <c r="QNV185" s="869">
        <v>174</v>
      </c>
      <c r="QNW185" s="869"/>
      <c r="QNX185" s="869"/>
      <c r="QNY185" s="869"/>
      <c r="QNZ185" s="869">
        <v>174</v>
      </c>
      <c r="QOA185" s="869"/>
      <c r="QOB185" s="869"/>
      <c r="QOC185" s="869"/>
      <c r="QOD185" s="869">
        <v>174</v>
      </c>
      <c r="QOE185" s="869"/>
      <c r="QOF185" s="869"/>
      <c r="QOG185" s="869"/>
      <c r="QOH185" s="869">
        <v>174</v>
      </c>
      <c r="QOI185" s="869"/>
      <c r="QOJ185" s="869"/>
      <c r="QOK185" s="869"/>
      <c r="QOL185" s="869">
        <v>174</v>
      </c>
      <c r="QOM185" s="869"/>
      <c r="QON185" s="869"/>
      <c r="QOO185" s="869"/>
      <c r="QOP185" s="869">
        <v>174</v>
      </c>
      <c r="QOQ185" s="869"/>
      <c r="QOR185" s="869"/>
      <c r="QOS185" s="869"/>
      <c r="QOT185" s="869">
        <v>174</v>
      </c>
      <c r="QOU185" s="869"/>
      <c r="QOV185" s="869"/>
      <c r="QOW185" s="869"/>
      <c r="QOX185" s="869">
        <v>174</v>
      </c>
      <c r="QOY185" s="869"/>
      <c r="QOZ185" s="869"/>
      <c r="QPA185" s="869"/>
      <c r="QPB185" s="869">
        <v>174</v>
      </c>
      <c r="QPC185" s="869"/>
      <c r="QPD185" s="869"/>
      <c r="QPE185" s="869"/>
      <c r="QPF185" s="869">
        <v>174</v>
      </c>
      <c r="QPG185" s="869"/>
      <c r="QPH185" s="869"/>
      <c r="QPI185" s="869"/>
      <c r="QPJ185" s="869">
        <v>174</v>
      </c>
      <c r="QPK185" s="869"/>
      <c r="QPL185" s="869"/>
      <c r="QPM185" s="869"/>
      <c r="QPN185" s="869">
        <v>174</v>
      </c>
      <c r="QPO185" s="869"/>
      <c r="QPP185" s="869"/>
      <c r="QPQ185" s="869"/>
      <c r="QPR185" s="869">
        <v>174</v>
      </c>
      <c r="QPS185" s="869"/>
      <c r="QPT185" s="869"/>
      <c r="QPU185" s="869"/>
      <c r="QPV185" s="869">
        <v>174</v>
      </c>
      <c r="QPW185" s="869"/>
      <c r="QPX185" s="869"/>
      <c r="QPY185" s="869"/>
      <c r="QPZ185" s="869">
        <v>174</v>
      </c>
      <c r="QQA185" s="869"/>
      <c r="QQB185" s="869"/>
      <c r="QQC185" s="869"/>
      <c r="QQD185" s="869">
        <v>174</v>
      </c>
      <c r="QQE185" s="869"/>
      <c r="QQF185" s="869"/>
      <c r="QQG185" s="869"/>
      <c r="QQH185" s="869">
        <v>174</v>
      </c>
      <c r="QQI185" s="869"/>
      <c r="QQJ185" s="869"/>
      <c r="QQK185" s="869"/>
      <c r="QQL185" s="869">
        <v>174</v>
      </c>
      <c r="QQM185" s="869"/>
      <c r="QQN185" s="869"/>
      <c r="QQO185" s="869"/>
      <c r="QQP185" s="869">
        <v>174</v>
      </c>
      <c r="QQQ185" s="869"/>
      <c r="QQR185" s="869"/>
      <c r="QQS185" s="869"/>
      <c r="QQT185" s="869">
        <v>174</v>
      </c>
      <c r="QQU185" s="869"/>
      <c r="QQV185" s="869"/>
      <c r="QQW185" s="869"/>
      <c r="QQX185" s="869">
        <v>174</v>
      </c>
      <c r="QQY185" s="869"/>
      <c r="QQZ185" s="869"/>
      <c r="QRA185" s="869"/>
      <c r="QRB185" s="869">
        <v>174</v>
      </c>
      <c r="QRC185" s="869"/>
      <c r="QRD185" s="869"/>
      <c r="QRE185" s="869"/>
      <c r="QRF185" s="869">
        <v>174</v>
      </c>
      <c r="QRG185" s="869"/>
      <c r="QRH185" s="869"/>
      <c r="QRI185" s="869"/>
      <c r="QRJ185" s="869">
        <v>174</v>
      </c>
      <c r="QRK185" s="869"/>
      <c r="QRL185" s="869"/>
      <c r="QRM185" s="869"/>
      <c r="QRN185" s="869">
        <v>174</v>
      </c>
      <c r="QRO185" s="869"/>
      <c r="QRP185" s="869"/>
      <c r="QRQ185" s="869"/>
      <c r="QRR185" s="869">
        <v>174</v>
      </c>
      <c r="QRS185" s="869"/>
      <c r="QRT185" s="869"/>
      <c r="QRU185" s="869"/>
      <c r="QRV185" s="869">
        <v>174</v>
      </c>
      <c r="QRW185" s="869"/>
      <c r="QRX185" s="869"/>
      <c r="QRY185" s="869"/>
      <c r="QRZ185" s="869">
        <v>174</v>
      </c>
      <c r="QSA185" s="869"/>
      <c r="QSB185" s="869"/>
      <c r="QSC185" s="869"/>
      <c r="QSD185" s="869">
        <v>174</v>
      </c>
      <c r="QSE185" s="869"/>
      <c r="QSF185" s="869"/>
      <c r="QSG185" s="869"/>
      <c r="QSH185" s="869">
        <v>174</v>
      </c>
      <c r="QSI185" s="869"/>
      <c r="QSJ185" s="869"/>
      <c r="QSK185" s="869"/>
      <c r="QSL185" s="869">
        <v>174</v>
      </c>
      <c r="QSM185" s="869"/>
      <c r="QSN185" s="869"/>
      <c r="QSO185" s="869"/>
      <c r="QSP185" s="869">
        <v>174</v>
      </c>
      <c r="QSQ185" s="869"/>
      <c r="QSR185" s="869"/>
      <c r="QSS185" s="869"/>
      <c r="QST185" s="869">
        <v>174</v>
      </c>
      <c r="QSU185" s="869"/>
      <c r="QSV185" s="869"/>
      <c r="QSW185" s="869"/>
      <c r="QSX185" s="869">
        <v>174</v>
      </c>
      <c r="QSY185" s="869"/>
      <c r="QSZ185" s="869"/>
      <c r="QTA185" s="869"/>
      <c r="QTB185" s="869">
        <v>174</v>
      </c>
      <c r="QTC185" s="869"/>
      <c r="QTD185" s="869"/>
      <c r="QTE185" s="869"/>
      <c r="QTF185" s="869">
        <v>174</v>
      </c>
      <c r="QTG185" s="869"/>
      <c r="QTH185" s="869"/>
      <c r="QTI185" s="869"/>
      <c r="QTJ185" s="869">
        <v>174</v>
      </c>
      <c r="QTK185" s="869"/>
      <c r="QTL185" s="869"/>
      <c r="QTM185" s="869"/>
      <c r="QTN185" s="869">
        <v>174</v>
      </c>
      <c r="QTO185" s="869"/>
      <c r="QTP185" s="869"/>
      <c r="QTQ185" s="869"/>
      <c r="QTR185" s="869">
        <v>174</v>
      </c>
      <c r="QTS185" s="869"/>
      <c r="QTT185" s="869"/>
      <c r="QTU185" s="869"/>
      <c r="QTV185" s="869">
        <v>174</v>
      </c>
      <c r="QTW185" s="869"/>
      <c r="QTX185" s="869"/>
      <c r="QTY185" s="869"/>
      <c r="QTZ185" s="869">
        <v>174</v>
      </c>
      <c r="QUA185" s="869"/>
      <c r="QUB185" s="869"/>
      <c r="QUC185" s="869"/>
      <c r="QUD185" s="869">
        <v>174</v>
      </c>
      <c r="QUE185" s="869"/>
      <c r="QUF185" s="869"/>
      <c r="QUG185" s="869"/>
      <c r="QUH185" s="869">
        <v>174</v>
      </c>
      <c r="QUI185" s="869"/>
      <c r="QUJ185" s="869"/>
      <c r="QUK185" s="869"/>
      <c r="QUL185" s="869">
        <v>174</v>
      </c>
      <c r="QUM185" s="869"/>
      <c r="QUN185" s="869"/>
      <c r="QUO185" s="869"/>
      <c r="QUP185" s="869">
        <v>174</v>
      </c>
      <c r="QUQ185" s="869"/>
      <c r="QUR185" s="869"/>
      <c r="QUS185" s="869"/>
      <c r="QUT185" s="869">
        <v>174</v>
      </c>
      <c r="QUU185" s="869"/>
      <c r="QUV185" s="869"/>
      <c r="QUW185" s="869"/>
      <c r="QUX185" s="869">
        <v>174</v>
      </c>
      <c r="QUY185" s="869"/>
      <c r="QUZ185" s="869"/>
      <c r="QVA185" s="869"/>
      <c r="QVB185" s="869">
        <v>174</v>
      </c>
      <c r="QVC185" s="869"/>
      <c r="QVD185" s="869"/>
      <c r="QVE185" s="869"/>
      <c r="QVF185" s="869">
        <v>174</v>
      </c>
      <c r="QVG185" s="869"/>
      <c r="QVH185" s="869"/>
      <c r="QVI185" s="869"/>
      <c r="QVJ185" s="869">
        <v>174</v>
      </c>
      <c r="QVK185" s="869"/>
      <c r="QVL185" s="869"/>
      <c r="QVM185" s="869"/>
      <c r="QVN185" s="869">
        <v>174</v>
      </c>
      <c r="QVO185" s="869"/>
      <c r="QVP185" s="869"/>
      <c r="QVQ185" s="869"/>
      <c r="QVR185" s="869">
        <v>174</v>
      </c>
      <c r="QVS185" s="869"/>
      <c r="QVT185" s="869"/>
      <c r="QVU185" s="869"/>
      <c r="QVV185" s="869">
        <v>174</v>
      </c>
      <c r="QVW185" s="869"/>
      <c r="QVX185" s="869"/>
      <c r="QVY185" s="869"/>
      <c r="QVZ185" s="869">
        <v>174</v>
      </c>
      <c r="QWA185" s="869"/>
      <c r="QWB185" s="869"/>
      <c r="QWC185" s="869"/>
      <c r="QWD185" s="869">
        <v>174</v>
      </c>
      <c r="QWE185" s="869"/>
      <c r="QWF185" s="869"/>
      <c r="QWG185" s="869"/>
      <c r="QWH185" s="869">
        <v>174</v>
      </c>
      <c r="QWI185" s="869"/>
      <c r="QWJ185" s="869"/>
      <c r="QWK185" s="869"/>
      <c r="QWL185" s="869">
        <v>174</v>
      </c>
      <c r="QWM185" s="869"/>
      <c r="QWN185" s="869"/>
      <c r="QWO185" s="869"/>
      <c r="QWP185" s="869">
        <v>174</v>
      </c>
      <c r="QWQ185" s="869"/>
      <c r="QWR185" s="869"/>
      <c r="QWS185" s="869"/>
      <c r="QWT185" s="869">
        <v>174</v>
      </c>
      <c r="QWU185" s="869"/>
      <c r="QWV185" s="869"/>
      <c r="QWW185" s="869"/>
      <c r="QWX185" s="869">
        <v>174</v>
      </c>
      <c r="QWY185" s="869"/>
      <c r="QWZ185" s="869"/>
      <c r="QXA185" s="869"/>
      <c r="QXB185" s="869">
        <v>174</v>
      </c>
      <c r="QXC185" s="869"/>
      <c r="QXD185" s="869"/>
      <c r="QXE185" s="869"/>
      <c r="QXF185" s="869">
        <v>174</v>
      </c>
      <c r="QXG185" s="869"/>
      <c r="QXH185" s="869"/>
      <c r="QXI185" s="869"/>
      <c r="QXJ185" s="869">
        <v>174</v>
      </c>
      <c r="QXK185" s="869"/>
      <c r="QXL185" s="869"/>
      <c r="QXM185" s="869"/>
      <c r="QXN185" s="869">
        <v>174</v>
      </c>
      <c r="QXO185" s="869"/>
      <c r="QXP185" s="869"/>
      <c r="QXQ185" s="869"/>
      <c r="QXR185" s="869">
        <v>174</v>
      </c>
      <c r="QXS185" s="869"/>
      <c r="QXT185" s="869"/>
      <c r="QXU185" s="869"/>
      <c r="QXV185" s="869">
        <v>174</v>
      </c>
      <c r="QXW185" s="869"/>
      <c r="QXX185" s="869"/>
      <c r="QXY185" s="869"/>
      <c r="QXZ185" s="869">
        <v>174</v>
      </c>
      <c r="QYA185" s="869"/>
      <c r="QYB185" s="869"/>
      <c r="QYC185" s="869"/>
      <c r="QYD185" s="869">
        <v>174</v>
      </c>
      <c r="QYE185" s="869"/>
      <c r="QYF185" s="869"/>
      <c r="QYG185" s="869"/>
      <c r="QYH185" s="869">
        <v>174</v>
      </c>
      <c r="QYI185" s="869"/>
      <c r="QYJ185" s="869"/>
      <c r="QYK185" s="869"/>
      <c r="QYL185" s="869">
        <v>174</v>
      </c>
      <c r="QYM185" s="869"/>
      <c r="QYN185" s="869"/>
      <c r="QYO185" s="869"/>
      <c r="QYP185" s="869">
        <v>174</v>
      </c>
      <c r="QYQ185" s="869"/>
      <c r="QYR185" s="869"/>
      <c r="QYS185" s="869"/>
      <c r="QYT185" s="869">
        <v>174</v>
      </c>
      <c r="QYU185" s="869"/>
      <c r="QYV185" s="869"/>
      <c r="QYW185" s="869"/>
      <c r="QYX185" s="869">
        <v>174</v>
      </c>
      <c r="QYY185" s="869"/>
      <c r="QYZ185" s="869"/>
      <c r="QZA185" s="869"/>
      <c r="QZB185" s="869">
        <v>174</v>
      </c>
      <c r="QZC185" s="869"/>
      <c r="QZD185" s="869"/>
      <c r="QZE185" s="869"/>
      <c r="QZF185" s="869">
        <v>174</v>
      </c>
      <c r="QZG185" s="869"/>
      <c r="QZH185" s="869"/>
      <c r="QZI185" s="869"/>
      <c r="QZJ185" s="869">
        <v>174</v>
      </c>
      <c r="QZK185" s="869"/>
      <c r="QZL185" s="869"/>
      <c r="QZM185" s="869"/>
      <c r="QZN185" s="869">
        <v>174</v>
      </c>
      <c r="QZO185" s="869"/>
      <c r="QZP185" s="869"/>
      <c r="QZQ185" s="869"/>
      <c r="QZR185" s="869">
        <v>174</v>
      </c>
      <c r="QZS185" s="869"/>
      <c r="QZT185" s="869"/>
      <c r="QZU185" s="869"/>
      <c r="QZV185" s="869">
        <v>174</v>
      </c>
      <c r="QZW185" s="869"/>
      <c r="QZX185" s="869"/>
      <c r="QZY185" s="869"/>
      <c r="QZZ185" s="869">
        <v>174</v>
      </c>
      <c r="RAA185" s="869"/>
      <c r="RAB185" s="869"/>
      <c r="RAC185" s="869"/>
      <c r="RAD185" s="869">
        <v>174</v>
      </c>
      <c r="RAE185" s="869"/>
      <c r="RAF185" s="869"/>
      <c r="RAG185" s="869"/>
      <c r="RAH185" s="869">
        <v>174</v>
      </c>
      <c r="RAI185" s="869"/>
      <c r="RAJ185" s="869"/>
      <c r="RAK185" s="869"/>
      <c r="RAL185" s="869">
        <v>174</v>
      </c>
      <c r="RAM185" s="869"/>
      <c r="RAN185" s="869"/>
      <c r="RAO185" s="869"/>
      <c r="RAP185" s="869">
        <v>174</v>
      </c>
      <c r="RAQ185" s="869"/>
      <c r="RAR185" s="869"/>
      <c r="RAS185" s="869"/>
      <c r="RAT185" s="869">
        <v>174</v>
      </c>
      <c r="RAU185" s="869"/>
      <c r="RAV185" s="869"/>
      <c r="RAW185" s="869"/>
      <c r="RAX185" s="869">
        <v>174</v>
      </c>
      <c r="RAY185" s="869"/>
      <c r="RAZ185" s="869"/>
      <c r="RBA185" s="869"/>
      <c r="RBB185" s="869">
        <v>174</v>
      </c>
      <c r="RBC185" s="869"/>
      <c r="RBD185" s="869"/>
      <c r="RBE185" s="869"/>
      <c r="RBF185" s="869">
        <v>174</v>
      </c>
      <c r="RBG185" s="869"/>
      <c r="RBH185" s="869"/>
      <c r="RBI185" s="869"/>
      <c r="RBJ185" s="869">
        <v>174</v>
      </c>
      <c r="RBK185" s="869"/>
      <c r="RBL185" s="869"/>
      <c r="RBM185" s="869"/>
      <c r="RBN185" s="869">
        <v>174</v>
      </c>
      <c r="RBO185" s="869"/>
      <c r="RBP185" s="869"/>
      <c r="RBQ185" s="869"/>
      <c r="RBR185" s="869">
        <v>174</v>
      </c>
      <c r="RBS185" s="869"/>
      <c r="RBT185" s="869"/>
      <c r="RBU185" s="869"/>
      <c r="RBV185" s="869">
        <v>174</v>
      </c>
      <c r="RBW185" s="869"/>
      <c r="RBX185" s="869"/>
      <c r="RBY185" s="869"/>
      <c r="RBZ185" s="869">
        <v>174</v>
      </c>
      <c r="RCA185" s="869"/>
      <c r="RCB185" s="869"/>
      <c r="RCC185" s="869"/>
      <c r="RCD185" s="869">
        <v>174</v>
      </c>
      <c r="RCE185" s="869"/>
      <c r="RCF185" s="869"/>
      <c r="RCG185" s="869"/>
      <c r="RCH185" s="869">
        <v>174</v>
      </c>
      <c r="RCI185" s="869"/>
      <c r="RCJ185" s="869"/>
      <c r="RCK185" s="869"/>
      <c r="RCL185" s="869">
        <v>174</v>
      </c>
      <c r="RCM185" s="869"/>
      <c r="RCN185" s="869"/>
      <c r="RCO185" s="869"/>
      <c r="RCP185" s="869">
        <v>174</v>
      </c>
      <c r="RCQ185" s="869"/>
      <c r="RCR185" s="869"/>
      <c r="RCS185" s="869"/>
      <c r="RCT185" s="869">
        <v>174</v>
      </c>
      <c r="RCU185" s="869"/>
      <c r="RCV185" s="869"/>
      <c r="RCW185" s="869"/>
      <c r="RCX185" s="869">
        <v>174</v>
      </c>
      <c r="RCY185" s="869"/>
      <c r="RCZ185" s="869"/>
      <c r="RDA185" s="869"/>
      <c r="RDB185" s="869">
        <v>174</v>
      </c>
      <c r="RDC185" s="869"/>
      <c r="RDD185" s="869"/>
      <c r="RDE185" s="869"/>
      <c r="RDF185" s="869">
        <v>174</v>
      </c>
      <c r="RDG185" s="869"/>
      <c r="RDH185" s="869"/>
      <c r="RDI185" s="869"/>
      <c r="RDJ185" s="869">
        <v>174</v>
      </c>
      <c r="RDK185" s="869"/>
      <c r="RDL185" s="869"/>
      <c r="RDM185" s="869"/>
      <c r="RDN185" s="869">
        <v>174</v>
      </c>
      <c r="RDO185" s="869"/>
      <c r="RDP185" s="869"/>
      <c r="RDQ185" s="869"/>
      <c r="RDR185" s="869">
        <v>174</v>
      </c>
      <c r="RDS185" s="869"/>
      <c r="RDT185" s="869"/>
      <c r="RDU185" s="869"/>
      <c r="RDV185" s="869">
        <v>174</v>
      </c>
      <c r="RDW185" s="869"/>
      <c r="RDX185" s="869"/>
      <c r="RDY185" s="869"/>
      <c r="RDZ185" s="869">
        <v>174</v>
      </c>
      <c r="REA185" s="869"/>
      <c r="REB185" s="869"/>
      <c r="REC185" s="869"/>
      <c r="RED185" s="869">
        <v>174</v>
      </c>
      <c r="REE185" s="869"/>
      <c r="REF185" s="869"/>
      <c r="REG185" s="869"/>
      <c r="REH185" s="869">
        <v>174</v>
      </c>
      <c r="REI185" s="869"/>
      <c r="REJ185" s="869"/>
      <c r="REK185" s="869"/>
      <c r="REL185" s="869">
        <v>174</v>
      </c>
      <c r="REM185" s="869"/>
      <c r="REN185" s="869"/>
      <c r="REO185" s="869"/>
      <c r="REP185" s="869">
        <v>174</v>
      </c>
      <c r="REQ185" s="869"/>
      <c r="RER185" s="869"/>
      <c r="RES185" s="869"/>
      <c r="RET185" s="869">
        <v>174</v>
      </c>
      <c r="REU185" s="869"/>
      <c r="REV185" s="869"/>
      <c r="REW185" s="869"/>
      <c r="REX185" s="869">
        <v>174</v>
      </c>
      <c r="REY185" s="869"/>
      <c r="REZ185" s="869"/>
      <c r="RFA185" s="869"/>
      <c r="RFB185" s="869">
        <v>174</v>
      </c>
      <c r="RFC185" s="869"/>
      <c r="RFD185" s="869"/>
      <c r="RFE185" s="869"/>
      <c r="RFF185" s="869">
        <v>174</v>
      </c>
      <c r="RFG185" s="869"/>
      <c r="RFH185" s="869"/>
      <c r="RFI185" s="869"/>
      <c r="RFJ185" s="869">
        <v>174</v>
      </c>
      <c r="RFK185" s="869"/>
      <c r="RFL185" s="869"/>
      <c r="RFM185" s="869"/>
      <c r="RFN185" s="869">
        <v>174</v>
      </c>
      <c r="RFO185" s="869"/>
      <c r="RFP185" s="869"/>
      <c r="RFQ185" s="869"/>
      <c r="RFR185" s="869">
        <v>174</v>
      </c>
      <c r="RFS185" s="869"/>
      <c r="RFT185" s="869"/>
      <c r="RFU185" s="869"/>
      <c r="RFV185" s="869">
        <v>174</v>
      </c>
      <c r="RFW185" s="869"/>
      <c r="RFX185" s="869"/>
      <c r="RFY185" s="869"/>
      <c r="RFZ185" s="869">
        <v>174</v>
      </c>
      <c r="RGA185" s="869"/>
      <c r="RGB185" s="869"/>
      <c r="RGC185" s="869"/>
      <c r="RGD185" s="869">
        <v>174</v>
      </c>
      <c r="RGE185" s="869"/>
      <c r="RGF185" s="869"/>
      <c r="RGG185" s="869"/>
      <c r="RGH185" s="869">
        <v>174</v>
      </c>
      <c r="RGI185" s="869"/>
      <c r="RGJ185" s="869"/>
      <c r="RGK185" s="869"/>
      <c r="RGL185" s="869">
        <v>174</v>
      </c>
      <c r="RGM185" s="869"/>
      <c r="RGN185" s="869"/>
      <c r="RGO185" s="869"/>
      <c r="RGP185" s="869">
        <v>174</v>
      </c>
      <c r="RGQ185" s="869"/>
      <c r="RGR185" s="869"/>
      <c r="RGS185" s="869"/>
      <c r="RGT185" s="869">
        <v>174</v>
      </c>
      <c r="RGU185" s="869"/>
      <c r="RGV185" s="869"/>
      <c r="RGW185" s="869"/>
      <c r="RGX185" s="869">
        <v>174</v>
      </c>
      <c r="RGY185" s="869"/>
      <c r="RGZ185" s="869"/>
      <c r="RHA185" s="869"/>
      <c r="RHB185" s="869">
        <v>174</v>
      </c>
      <c r="RHC185" s="869"/>
      <c r="RHD185" s="869"/>
      <c r="RHE185" s="869"/>
      <c r="RHF185" s="869">
        <v>174</v>
      </c>
      <c r="RHG185" s="869"/>
      <c r="RHH185" s="869"/>
      <c r="RHI185" s="869"/>
      <c r="RHJ185" s="869">
        <v>174</v>
      </c>
      <c r="RHK185" s="869"/>
      <c r="RHL185" s="869"/>
      <c r="RHM185" s="869"/>
      <c r="RHN185" s="869">
        <v>174</v>
      </c>
      <c r="RHO185" s="869"/>
      <c r="RHP185" s="869"/>
      <c r="RHQ185" s="869"/>
      <c r="RHR185" s="869">
        <v>174</v>
      </c>
      <c r="RHS185" s="869"/>
      <c r="RHT185" s="869"/>
      <c r="RHU185" s="869"/>
      <c r="RHV185" s="869">
        <v>174</v>
      </c>
      <c r="RHW185" s="869"/>
      <c r="RHX185" s="869"/>
      <c r="RHY185" s="869"/>
      <c r="RHZ185" s="869">
        <v>174</v>
      </c>
      <c r="RIA185" s="869"/>
      <c r="RIB185" s="869"/>
      <c r="RIC185" s="869"/>
      <c r="RID185" s="869">
        <v>174</v>
      </c>
      <c r="RIE185" s="869"/>
      <c r="RIF185" s="869"/>
      <c r="RIG185" s="869"/>
      <c r="RIH185" s="869">
        <v>174</v>
      </c>
      <c r="RII185" s="869"/>
      <c r="RIJ185" s="869"/>
      <c r="RIK185" s="869"/>
      <c r="RIL185" s="869">
        <v>174</v>
      </c>
      <c r="RIM185" s="869"/>
      <c r="RIN185" s="869"/>
      <c r="RIO185" s="869"/>
      <c r="RIP185" s="869">
        <v>174</v>
      </c>
      <c r="RIQ185" s="869"/>
      <c r="RIR185" s="869"/>
      <c r="RIS185" s="869"/>
      <c r="RIT185" s="869">
        <v>174</v>
      </c>
      <c r="RIU185" s="869"/>
      <c r="RIV185" s="869"/>
      <c r="RIW185" s="869"/>
      <c r="RIX185" s="869">
        <v>174</v>
      </c>
      <c r="RIY185" s="869"/>
      <c r="RIZ185" s="869"/>
      <c r="RJA185" s="869"/>
      <c r="RJB185" s="869">
        <v>174</v>
      </c>
      <c r="RJC185" s="869"/>
      <c r="RJD185" s="869"/>
      <c r="RJE185" s="869"/>
      <c r="RJF185" s="869">
        <v>174</v>
      </c>
      <c r="RJG185" s="869"/>
      <c r="RJH185" s="869"/>
      <c r="RJI185" s="869"/>
      <c r="RJJ185" s="869">
        <v>174</v>
      </c>
      <c r="RJK185" s="869"/>
      <c r="RJL185" s="869"/>
      <c r="RJM185" s="869"/>
      <c r="RJN185" s="869">
        <v>174</v>
      </c>
      <c r="RJO185" s="869"/>
      <c r="RJP185" s="869"/>
      <c r="RJQ185" s="869"/>
      <c r="RJR185" s="869">
        <v>174</v>
      </c>
      <c r="RJS185" s="869"/>
      <c r="RJT185" s="869"/>
      <c r="RJU185" s="869"/>
      <c r="RJV185" s="869">
        <v>174</v>
      </c>
      <c r="RJW185" s="869"/>
      <c r="RJX185" s="869"/>
      <c r="RJY185" s="869"/>
      <c r="RJZ185" s="869">
        <v>174</v>
      </c>
      <c r="RKA185" s="869"/>
      <c r="RKB185" s="869"/>
      <c r="RKC185" s="869"/>
      <c r="RKD185" s="869">
        <v>174</v>
      </c>
      <c r="RKE185" s="869"/>
      <c r="RKF185" s="869"/>
      <c r="RKG185" s="869"/>
      <c r="RKH185" s="869">
        <v>174</v>
      </c>
      <c r="RKI185" s="869"/>
      <c r="RKJ185" s="869"/>
      <c r="RKK185" s="869"/>
      <c r="RKL185" s="869">
        <v>174</v>
      </c>
      <c r="RKM185" s="869"/>
      <c r="RKN185" s="869"/>
      <c r="RKO185" s="869"/>
      <c r="RKP185" s="869">
        <v>174</v>
      </c>
      <c r="RKQ185" s="869"/>
      <c r="RKR185" s="869"/>
      <c r="RKS185" s="869"/>
      <c r="RKT185" s="869">
        <v>174</v>
      </c>
      <c r="RKU185" s="869"/>
      <c r="RKV185" s="869"/>
      <c r="RKW185" s="869"/>
      <c r="RKX185" s="869">
        <v>174</v>
      </c>
      <c r="RKY185" s="869"/>
      <c r="RKZ185" s="869"/>
      <c r="RLA185" s="869"/>
      <c r="RLB185" s="869">
        <v>174</v>
      </c>
      <c r="RLC185" s="869"/>
      <c r="RLD185" s="869"/>
      <c r="RLE185" s="869"/>
      <c r="RLF185" s="869">
        <v>174</v>
      </c>
      <c r="RLG185" s="869"/>
      <c r="RLH185" s="869"/>
      <c r="RLI185" s="869"/>
      <c r="RLJ185" s="869">
        <v>174</v>
      </c>
      <c r="RLK185" s="869"/>
      <c r="RLL185" s="869"/>
      <c r="RLM185" s="869"/>
      <c r="RLN185" s="869">
        <v>174</v>
      </c>
      <c r="RLO185" s="869"/>
      <c r="RLP185" s="869"/>
      <c r="RLQ185" s="869"/>
      <c r="RLR185" s="869">
        <v>174</v>
      </c>
      <c r="RLS185" s="869"/>
      <c r="RLT185" s="869"/>
      <c r="RLU185" s="869"/>
      <c r="RLV185" s="869">
        <v>174</v>
      </c>
      <c r="RLW185" s="869"/>
      <c r="RLX185" s="869"/>
      <c r="RLY185" s="869"/>
      <c r="RLZ185" s="869">
        <v>174</v>
      </c>
      <c r="RMA185" s="869"/>
      <c r="RMB185" s="869"/>
      <c r="RMC185" s="869"/>
      <c r="RMD185" s="869">
        <v>174</v>
      </c>
      <c r="RME185" s="869"/>
      <c r="RMF185" s="869"/>
      <c r="RMG185" s="869"/>
      <c r="RMH185" s="869">
        <v>174</v>
      </c>
      <c r="RMI185" s="869"/>
      <c r="RMJ185" s="869"/>
      <c r="RMK185" s="869"/>
      <c r="RML185" s="869">
        <v>174</v>
      </c>
      <c r="RMM185" s="869"/>
      <c r="RMN185" s="869"/>
      <c r="RMO185" s="869"/>
      <c r="RMP185" s="869">
        <v>174</v>
      </c>
      <c r="RMQ185" s="869"/>
      <c r="RMR185" s="869"/>
      <c r="RMS185" s="869"/>
      <c r="RMT185" s="869">
        <v>174</v>
      </c>
      <c r="RMU185" s="869"/>
      <c r="RMV185" s="869"/>
      <c r="RMW185" s="869"/>
      <c r="RMX185" s="869">
        <v>174</v>
      </c>
      <c r="RMY185" s="869"/>
      <c r="RMZ185" s="869"/>
      <c r="RNA185" s="869"/>
      <c r="RNB185" s="869">
        <v>174</v>
      </c>
      <c r="RNC185" s="869"/>
      <c r="RND185" s="869"/>
      <c r="RNE185" s="869"/>
      <c r="RNF185" s="869">
        <v>174</v>
      </c>
      <c r="RNG185" s="869"/>
      <c r="RNH185" s="869"/>
      <c r="RNI185" s="869"/>
      <c r="RNJ185" s="869">
        <v>174</v>
      </c>
      <c r="RNK185" s="869"/>
      <c r="RNL185" s="869"/>
      <c r="RNM185" s="869"/>
      <c r="RNN185" s="869">
        <v>174</v>
      </c>
      <c r="RNO185" s="869"/>
      <c r="RNP185" s="869"/>
      <c r="RNQ185" s="869"/>
      <c r="RNR185" s="869">
        <v>174</v>
      </c>
      <c r="RNS185" s="869"/>
      <c r="RNT185" s="869"/>
      <c r="RNU185" s="869"/>
      <c r="RNV185" s="869">
        <v>174</v>
      </c>
      <c r="RNW185" s="869"/>
      <c r="RNX185" s="869"/>
      <c r="RNY185" s="869"/>
      <c r="RNZ185" s="869">
        <v>174</v>
      </c>
      <c r="ROA185" s="869"/>
      <c r="ROB185" s="869"/>
      <c r="ROC185" s="869"/>
      <c r="ROD185" s="869">
        <v>174</v>
      </c>
      <c r="ROE185" s="869"/>
      <c r="ROF185" s="869"/>
      <c r="ROG185" s="869"/>
      <c r="ROH185" s="869">
        <v>174</v>
      </c>
      <c r="ROI185" s="869"/>
      <c r="ROJ185" s="869"/>
      <c r="ROK185" s="869"/>
      <c r="ROL185" s="869">
        <v>174</v>
      </c>
      <c r="ROM185" s="869"/>
      <c r="RON185" s="869"/>
      <c r="ROO185" s="869"/>
      <c r="ROP185" s="869">
        <v>174</v>
      </c>
      <c r="ROQ185" s="869"/>
      <c r="ROR185" s="869"/>
      <c r="ROS185" s="869"/>
      <c r="ROT185" s="869">
        <v>174</v>
      </c>
      <c r="ROU185" s="869"/>
      <c r="ROV185" s="869"/>
      <c r="ROW185" s="869"/>
      <c r="ROX185" s="869">
        <v>174</v>
      </c>
      <c r="ROY185" s="869"/>
      <c r="ROZ185" s="869"/>
      <c r="RPA185" s="869"/>
      <c r="RPB185" s="869">
        <v>174</v>
      </c>
      <c r="RPC185" s="869"/>
      <c r="RPD185" s="869"/>
      <c r="RPE185" s="869"/>
      <c r="RPF185" s="869">
        <v>174</v>
      </c>
      <c r="RPG185" s="869"/>
      <c r="RPH185" s="869"/>
      <c r="RPI185" s="869"/>
      <c r="RPJ185" s="869">
        <v>174</v>
      </c>
      <c r="RPK185" s="869"/>
      <c r="RPL185" s="869"/>
      <c r="RPM185" s="869"/>
      <c r="RPN185" s="869">
        <v>174</v>
      </c>
      <c r="RPO185" s="869"/>
      <c r="RPP185" s="869"/>
      <c r="RPQ185" s="869"/>
      <c r="RPR185" s="869">
        <v>174</v>
      </c>
      <c r="RPS185" s="869"/>
      <c r="RPT185" s="869"/>
      <c r="RPU185" s="869"/>
      <c r="RPV185" s="869">
        <v>174</v>
      </c>
      <c r="RPW185" s="869"/>
      <c r="RPX185" s="869"/>
      <c r="RPY185" s="869"/>
      <c r="RPZ185" s="869">
        <v>174</v>
      </c>
      <c r="RQA185" s="869"/>
      <c r="RQB185" s="869"/>
      <c r="RQC185" s="869"/>
      <c r="RQD185" s="869">
        <v>174</v>
      </c>
      <c r="RQE185" s="869"/>
      <c r="RQF185" s="869"/>
      <c r="RQG185" s="869"/>
      <c r="RQH185" s="869">
        <v>174</v>
      </c>
      <c r="RQI185" s="869"/>
      <c r="RQJ185" s="869"/>
      <c r="RQK185" s="869"/>
      <c r="RQL185" s="869">
        <v>174</v>
      </c>
      <c r="RQM185" s="869"/>
      <c r="RQN185" s="869"/>
      <c r="RQO185" s="869"/>
      <c r="RQP185" s="869">
        <v>174</v>
      </c>
      <c r="RQQ185" s="869"/>
      <c r="RQR185" s="869"/>
      <c r="RQS185" s="869"/>
      <c r="RQT185" s="869">
        <v>174</v>
      </c>
      <c r="RQU185" s="869"/>
      <c r="RQV185" s="869"/>
      <c r="RQW185" s="869"/>
      <c r="RQX185" s="869">
        <v>174</v>
      </c>
      <c r="RQY185" s="869"/>
      <c r="RQZ185" s="869"/>
      <c r="RRA185" s="869"/>
      <c r="RRB185" s="869">
        <v>174</v>
      </c>
      <c r="RRC185" s="869"/>
      <c r="RRD185" s="869"/>
      <c r="RRE185" s="869"/>
      <c r="RRF185" s="869">
        <v>174</v>
      </c>
      <c r="RRG185" s="869"/>
      <c r="RRH185" s="869"/>
      <c r="RRI185" s="869"/>
      <c r="RRJ185" s="869">
        <v>174</v>
      </c>
      <c r="RRK185" s="869"/>
      <c r="RRL185" s="869"/>
      <c r="RRM185" s="869"/>
      <c r="RRN185" s="869">
        <v>174</v>
      </c>
      <c r="RRO185" s="869"/>
      <c r="RRP185" s="869"/>
      <c r="RRQ185" s="869"/>
      <c r="RRR185" s="869">
        <v>174</v>
      </c>
      <c r="RRS185" s="869"/>
      <c r="RRT185" s="869"/>
      <c r="RRU185" s="869"/>
      <c r="RRV185" s="869">
        <v>174</v>
      </c>
      <c r="RRW185" s="869"/>
      <c r="RRX185" s="869"/>
      <c r="RRY185" s="869"/>
      <c r="RRZ185" s="869">
        <v>174</v>
      </c>
      <c r="RSA185" s="869"/>
      <c r="RSB185" s="869"/>
      <c r="RSC185" s="869"/>
      <c r="RSD185" s="869">
        <v>174</v>
      </c>
      <c r="RSE185" s="869"/>
      <c r="RSF185" s="869"/>
      <c r="RSG185" s="869"/>
      <c r="RSH185" s="869">
        <v>174</v>
      </c>
      <c r="RSI185" s="869"/>
      <c r="RSJ185" s="869"/>
      <c r="RSK185" s="869"/>
      <c r="RSL185" s="869">
        <v>174</v>
      </c>
      <c r="RSM185" s="869"/>
      <c r="RSN185" s="869"/>
      <c r="RSO185" s="869"/>
      <c r="RSP185" s="869">
        <v>174</v>
      </c>
      <c r="RSQ185" s="869"/>
      <c r="RSR185" s="869"/>
      <c r="RSS185" s="869"/>
      <c r="RST185" s="869">
        <v>174</v>
      </c>
      <c r="RSU185" s="869"/>
      <c r="RSV185" s="869"/>
      <c r="RSW185" s="869"/>
      <c r="RSX185" s="869">
        <v>174</v>
      </c>
      <c r="RSY185" s="869"/>
      <c r="RSZ185" s="869"/>
      <c r="RTA185" s="869"/>
      <c r="RTB185" s="869">
        <v>174</v>
      </c>
      <c r="RTC185" s="869"/>
      <c r="RTD185" s="869"/>
      <c r="RTE185" s="869"/>
      <c r="RTF185" s="869">
        <v>174</v>
      </c>
      <c r="RTG185" s="869"/>
      <c r="RTH185" s="869"/>
      <c r="RTI185" s="869"/>
      <c r="RTJ185" s="869">
        <v>174</v>
      </c>
      <c r="RTK185" s="869"/>
      <c r="RTL185" s="869"/>
      <c r="RTM185" s="869"/>
      <c r="RTN185" s="869">
        <v>174</v>
      </c>
      <c r="RTO185" s="869"/>
      <c r="RTP185" s="869"/>
      <c r="RTQ185" s="869"/>
      <c r="RTR185" s="869">
        <v>174</v>
      </c>
      <c r="RTS185" s="869"/>
      <c r="RTT185" s="869"/>
      <c r="RTU185" s="869"/>
      <c r="RTV185" s="869">
        <v>174</v>
      </c>
      <c r="RTW185" s="869"/>
      <c r="RTX185" s="869"/>
      <c r="RTY185" s="869"/>
      <c r="RTZ185" s="869">
        <v>174</v>
      </c>
      <c r="RUA185" s="869"/>
      <c r="RUB185" s="869"/>
      <c r="RUC185" s="869"/>
      <c r="RUD185" s="869">
        <v>174</v>
      </c>
      <c r="RUE185" s="869"/>
      <c r="RUF185" s="869"/>
      <c r="RUG185" s="869"/>
      <c r="RUH185" s="869">
        <v>174</v>
      </c>
      <c r="RUI185" s="869"/>
      <c r="RUJ185" s="869"/>
      <c r="RUK185" s="869"/>
      <c r="RUL185" s="869">
        <v>174</v>
      </c>
      <c r="RUM185" s="869"/>
      <c r="RUN185" s="869"/>
      <c r="RUO185" s="869"/>
      <c r="RUP185" s="869">
        <v>174</v>
      </c>
      <c r="RUQ185" s="869"/>
      <c r="RUR185" s="869"/>
      <c r="RUS185" s="869"/>
      <c r="RUT185" s="869">
        <v>174</v>
      </c>
      <c r="RUU185" s="869"/>
      <c r="RUV185" s="869"/>
      <c r="RUW185" s="869"/>
      <c r="RUX185" s="869">
        <v>174</v>
      </c>
      <c r="RUY185" s="869"/>
      <c r="RUZ185" s="869"/>
      <c r="RVA185" s="869"/>
      <c r="RVB185" s="869">
        <v>174</v>
      </c>
      <c r="RVC185" s="869"/>
      <c r="RVD185" s="869"/>
      <c r="RVE185" s="869"/>
      <c r="RVF185" s="869">
        <v>174</v>
      </c>
      <c r="RVG185" s="869"/>
      <c r="RVH185" s="869"/>
      <c r="RVI185" s="869"/>
      <c r="RVJ185" s="869">
        <v>174</v>
      </c>
      <c r="RVK185" s="869"/>
      <c r="RVL185" s="869"/>
      <c r="RVM185" s="869"/>
      <c r="RVN185" s="869">
        <v>174</v>
      </c>
      <c r="RVO185" s="869"/>
      <c r="RVP185" s="869"/>
      <c r="RVQ185" s="869"/>
      <c r="RVR185" s="869">
        <v>174</v>
      </c>
      <c r="RVS185" s="869"/>
      <c r="RVT185" s="869"/>
      <c r="RVU185" s="869"/>
      <c r="RVV185" s="869">
        <v>174</v>
      </c>
      <c r="RVW185" s="869"/>
      <c r="RVX185" s="869"/>
      <c r="RVY185" s="869"/>
      <c r="RVZ185" s="869">
        <v>174</v>
      </c>
      <c r="RWA185" s="869"/>
      <c r="RWB185" s="869"/>
      <c r="RWC185" s="869"/>
      <c r="RWD185" s="869">
        <v>174</v>
      </c>
      <c r="RWE185" s="869"/>
      <c r="RWF185" s="869"/>
      <c r="RWG185" s="869"/>
      <c r="RWH185" s="869">
        <v>174</v>
      </c>
      <c r="RWI185" s="869"/>
      <c r="RWJ185" s="869"/>
      <c r="RWK185" s="869"/>
      <c r="RWL185" s="869">
        <v>174</v>
      </c>
      <c r="RWM185" s="869"/>
      <c r="RWN185" s="869"/>
      <c r="RWO185" s="869"/>
      <c r="RWP185" s="869">
        <v>174</v>
      </c>
      <c r="RWQ185" s="869"/>
      <c r="RWR185" s="869"/>
      <c r="RWS185" s="869"/>
      <c r="RWT185" s="869">
        <v>174</v>
      </c>
      <c r="RWU185" s="869"/>
      <c r="RWV185" s="869"/>
      <c r="RWW185" s="869"/>
      <c r="RWX185" s="869">
        <v>174</v>
      </c>
      <c r="RWY185" s="869"/>
      <c r="RWZ185" s="869"/>
      <c r="RXA185" s="869"/>
      <c r="RXB185" s="869">
        <v>174</v>
      </c>
      <c r="RXC185" s="869"/>
      <c r="RXD185" s="869"/>
      <c r="RXE185" s="869"/>
      <c r="RXF185" s="869">
        <v>174</v>
      </c>
      <c r="RXG185" s="869"/>
      <c r="RXH185" s="869"/>
      <c r="RXI185" s="869"/>
      <c r="RXJ185" s="869">
        <v>174</v>
      </c>
      <c r="RXK185" s="869"/>
      <c r="RXL185" s="869"/>
      <c r="RXM185" s="869"/>
      <c r="RXN185" s="869">
        <v>174</v>
      </c>
      <c r="RXO185" s="869"/>
      <c r="RXP185" s="869"/>
      <c r="RXQ185" s="869"/>
      <c r="RXR185" s="869">
        <v>174</v>
      </c>
      <c r="RXS185" s="869"/>
      <c r="RXT185" s="869"/>
      <c r="RXU185" s="869"/>
      <c r="RXV185" s="869">
        <v>174</v>
      </c>
      <c r="RXW185" s="869"/>
      <c r="RXX185" s="869"/>
      <c r="RXY185" s="869"/>
      <c r="RXZ185" s="869">
        <v>174</v>
      </c>
      <c r="RYA185" s="869"/>
      <c r="RYB185" s="869"/>
      <c r="RYC185" s="869"/>
      <c r="RYD185" s="869">
        <v>174</v>
      </c>
      <c r="RYE185" s="869"/>
      <c r="RYF185" s="869"/>
      <c r="RYG185" s="869"/>
      <c r="RYH185" s="869">
        <v>174</v>
      </c>
      <c r="RYI185" s="869"/>
      <c r="RYJ185" s="869"/>
      <c r="RYK185" s="869"/>
      <c r="RYL185" s="869">
        <v>174</v>
      </c>
      <c r="RYM185" s="869"/>
      <c r="RYN185" s="869"/>
      <c r="RYO185" s="869"/>
      <c r="RYP185" s="869">
        <v>174</v>
      </c>
      <c r="RYQ185" s="869"/>
      <c r="RYR185" s="869"/>
      <c r="RYS185" s="869"/>
      <c r="RYT185" s="869">
        <v>174</v>
      </c>
      <c r="RYU185" s="869"/>
      <c r="RYV185" s="869"/>
      <c r="RYW185" s="869"/>
      <c r="RYX185" s="869">
        <v>174</v>
      </c>
      <c r="RYY185" s="869"/>
      <c r="RYZ185" s="869"/>
      <c r="RZA185" s="869"/>
      <c r="RZB185" s="869">
        <v>174</v>
      </c>
      <c r="RZC185" s="869"/>
      <c r="RZD185" s="869"/>
      <c r="RZE185" s="869"/>
      <c r="RZF185" s="869">
        <v>174</v>
      </c>
      <c r="RZG185" s="869"/>
      <c r="RZH185" s="869"/>
      <c r="RZI185" s="869"/>
      <c r="RZJ185" s="869">
        <v>174</v>
      </c>
      <c r="RZK185" s="869"/>
      <c r="RZL185" s="869"/>
      <c r="RZM185" s="869"/>
      <c r="RZN185" s="869">
        <v>174</v>
      </c>
      <c r="RZO185" s="869"/>
      <c r="RZP185" s="869"/>
      <c r="RZQ185" s="869"/>
      <c r="RZR185" s="869">
        <v>174</v>
      </c>
      <c r="RZS185" s="869"/>
      <c r="RZT185" s="869"/>
      <c r="RZU185" s="869"/>
      <c r="RZV185" s="869">
        <v>174</v>
      </c>
      <c r="RZW185" s="869"/>
      <c r="RZX185" s="869"/>
      <c r="RZY185" s="869"/>
      <c r="RZZ185" s="869">
        <v>174</v>
      </c>
      <c r="SAA185" s="869"/>
      <c r="SAB185" s="869"/>
      <c r="SAC185" s="869"/>
      <c r="SAD185" s="869">
        <v>174</v>
      </c>
      <c r="SAE185" s="869"/>
      <c r="SAF185" s="869"/>
      <c r="SAG185" s="869"/>
      <c r="SAH185" s="869">
        <v>174</v>
      </c>
      <c r="SAI185" s="869"/>
      <c r="SAJ185" s="869"/>
      <c r="SAK185" s="869"/>
      <c r="SAL185" s="869">
        <v>174</v>
      </c>
      <c r="SAM185" s="869"/>
      <c r="SAN185" s="869"/>
      <c r="SAO185" s="869"/>
      <c r="SAP185" s="869">
        <v>174</v>
      </c>
      <c r="SAQ185" s="869"/>
      <c r="SAR185" s="869"/>
      <c r="SAS185" s="869"/>
      <c r="SAT185" s="869">
        <v>174</v>
      </c>
      <c r="SAU185" s="869"/>
      <c r="SAV185" s="869"/>
      <c r="SAW185" s="869"/>
      <c r="SAX185" s="869">
        <v>174</v>
      </c>
      <c r="SAY185" s="869"/>
      <c r="SAZ185" s="869"/>
      <c r="SBA185" s="869"/>
      <c r="SBB185" s="869">
        <v>174</v>
      </c>
      <c r="SBC185" s="869"/>
      <c r="SBD185" s="869"/>
      <c r="SBE185" s="869"/>
      <c r="SBF185" s="869">
        <v>174</v>
      </c>
      <c r="SBG185" s="869"/>
      <c r="SBH185" s="869"/>
      <c r="SBI185" s="869"/>
      <c r="SBJ185" s="869">
        <v>174</v>
      </c>
      <c r="SBK185" s="869"/>
      <c r="SBL185" s="869"/>
      <c r="SBM185" s="869"/>
      <c r="SBN185" s="869">
        <v>174</v>
      </c>
      <c r="SBO185" s="869"/>
      <c r="SBP185" s="869"/>
      <c r="SBQ185" s="869"/>
      <c r="SBR185" s="869">
        <v>174</v>
      </c>
      <c r="SBS185" s="869"/>
      <c r="SBT185" s="869"/>
      <c r="SBU185" s="869"/>
      <c r="SBV185" s="869">
        <v>174</v>
      </c>
      <c r="SBW185" s="869"/>
      <c r="SBX185" s="869"/>
      <c r="SBY185" s="869"/>
      <c r="SBZ185" s="869">
        <v>174</v>
      </c>
      <c r="SCA185" s="869"/>
      <c r="SCB185" s="869"/>
      <c r="SCC185" s="869"/>
      <c r="SCD185" s="869">
        <v>174</v>
      </c>
      <c r="SCE185" s="869"/>
      <c r="SCF185" s="869"/>
      <c r="SCG185" s="869"/>
      <c r="SCH185" s="869">
        <v>174</v>
      </c>
      <c r="SCI185" s="869"/>
      <c r="SCJ185" s="869"/>
      <c r="SCK185" s="869"/>
      <c r="SCL185" s="869">
        <v>174</v>
      </c>
      <c r="SCM185" s="869"/>
      <c r="SCN185" s="869"/>
      <c r="SCO185" s="869"/>
      <c r="SCP185" s="869">
        <v>174</v>
      </c>
      <c r="SCQ185" s="869"/>
      <c r="SCR185" s="869"/>
      <c r="SCS185" s="869"/>
      <c r="SCT185" s="869">
        <v>174</v>
      </c>
      <c r="SCU185" s="869"/>
      <c r="SCV185" s="869"/>
      <c r="SCW185" s="869"/>
      <c r="SCX185" s="869">
        <v>174</v>
      </c>
      <c r="SCY185" s="869"/>
      <c r="SCZ185" s="869"/>
      <c r="SDA185" s="869"/>
      <c r="SDB185" s="869">
        <v>174</v>
      </c>
      <c r="SDC185" s="869"/>
      <c r="SDD185" s="869"/>
      <c r="SDE185" s="869"/>
      <c r="SDF185" s="869">
        <v>174</v>
      </c>
      <c r="SDG185" s="869"/>
      <c r="SDH185" s="869"/>
      <c r="SDI185" s="869"/>
      <c r="SDJ185" s="869">
        <v>174</v>
      </c>
      <c r="SDK185" s="869"/>
      <c r="SDL185" s="869"/>
      <c r="SDM185" s="869"/>
      <c r="SDN185" s="869">
        <v>174</v>
      </c>
      <c r="SDO185" s="869"/>
      <c r="SDP185" s="869"/>
      <c r="SDQ185" s="869"/>
      <c r="SDR185" s="869">
        <v>174</v>
      </c>
      <c r="SDS185" s="869"/>
      <c r="SDT185" s="869"/>
      <c r="SDU185" s="869"/>
      <c r="SDV185" s="869">
        <v>174</v>
      </c>
      <c r="SDW185" s="869"/>
      <c r="SDX185" s="869"/>
      <c r="SDY185" s="869"/>
      <c r="SDZ185" s="869">
        <v>174</v>
      </c>
      <c r="SEA185" s="869"/>
      <c r="SEB185" s="869"/>
      <c r="SEC185" s="869"/>
      <c r="SED185" s="869">
        <v>174</v>
      </c>
      <c r="SEE185" s="869"/>
      <c r="SEF185" s="869"/>
      <c r="SEG185" s="869"/>
      <c r="SEH185" s="869">
        <v>174</v>
      </c>
      <c r="SEI185" s="869"/>
      <c r="SEJ185" s="869"/>
      <c r="SEK185" s="869"/>
      <c r="SEL185" s="869">
        <v>174</v>
      </c>
      <c r="SEM185" s="869"/>
      <c r="SEN185" s="869"/>
      <c r="SEO185" s="869"/>
      <c r="SEP185" s="869">
        <v>174</v>
      </c>
      <c r="SEQ185" s="869"/>
      <c r="SER185" s="869"/>
      <c r="SES185" s="869"/>
      <c r="SET185" s="869">
        <v>174</v>
      </c>
      <c r="SEU185" s="869"/>
      <c r="SEV185" s="869"/>
      <c r="SEW185" s="869"/>
      <c r="SEX185" s="869">
        <v>174</v>
      </c>
      <c r="SEY185" s="869"/>
      <c r="SEZ185" s="869"/>
      <c r="SFA185" s="869"/>
      <c r="SFB185" s="869">
        <v>174</v>
      </c>
      <c r="SFC185" s="869"/>
      <c r="SFD185" s="869"/>
      <c r="SFE185" s="869"/>
      <c r="SFF185" s="869">
        <v>174</v>
      </c>
      <c r="SFG185" s="869"/>
      <c r="SFH185" s="869"/>
      <c r="SFI185" s="869"/>
      <c r="SFJ185" s="869">
        <v>174</v>
      </c>
      <c r="SFK185" s="869"/>
      <c r="SFL185" s="869"/>
      <c r="SFM185" s="869"/>
      <c r="SFN185" s="869">
        <v>174</v>
      </c>
      <c r="SFO185" s="869"/>
      <c r="SFP185" s="869"/>
      <c r="SFQ185" s="869"/>
      <c r="SFR185" s="869">
        <v>174</v>
      </c>
      <c r="SFS185" s="869"/>
      <c r="SFT185" s="869"/>
      <c r="SFU185" s="869"/>
      <c r="SFV185" s="869">
        <v>174</v>
      </c>
      <c r="SFW185" s="869"/>
      <c r="SFX185" s="869"/>
      <c r="SFY185" s="869"/>
      <c r="SFZ185" s="869">
        <v>174</v>
      </c>
      <c r="SGA185" s="869"/>
      <c r="SGB185" s="869"/>
      <c r="SGC185" s="869"/>
      <c r="SGD185" s="869">
        <v>174</v>
      </c>
      <c r="SGE185" s="869"/>
      <c r="SGF185" s="869"/>
      <c r="SGG185" s="869"/>
      <c r="SGH185" s="869">
        <v>174</v>
      </c>
      <c r="SGI185" s="869"/>
      <c r="SGJ185" s="869"/>
      <c r="SGK185" s="869"/>
      <c r="SGL185" s="869">
        <v>174</v>
      </c>
      <c r="SGM185" s="869"/>
      <c r="SGN185" s="869"/>
      <c r="SGO185" s="869"/>
      <c r="SGP185" s="869">
        <v>174</v>
      </c>
      <c r="SGQ185" s="869"/>
      <c r="SGR185" s="869"/>
      <c r="SGS185" s="869"/>
      <c r="SGT185" s="869">
        <v>174</v>
      </c>
      <c r="SGU185" s="869"/>
      <c r="SGV185" s="869"/>
      <c r="SGW185" s="869"/>
      <c r="SGX185" s="869">
        <v>174</v>
      </c>
      <c r="SGY185" s="869"/>
      <c r="SGZ185" s="869"/>
      <c r="SHA185" s="869"/>
      <c r="SHB185" s="869">
        <v>174</v>
      </c>
      <c r="SHC185" s="869"/>
      <c r="SHD185" s="869"/>
      <c r="SHE185" s="869"/>
      <c r="SHF185" s="869">
        <v>174</v>
      </c>
      <c r="SHG185" s="869"/>
      <c r="SHH185" s="869"/>
      <c r="SHI185" s="869"/>
      <c r="SHJ185" s="869">
        <v>174</v>
      </c>
      <c r="SHK185" s="869"/>
      <c r="SHL185" s="869"/>
      <c r="SHM185" s="869"/>
      <c r="SHN185" s="869">
        <v>174</v>
      </c>
      <c r="SHO185" s="869"/>
      <c r="SHP185" s="869"/>
      <c r="SHQ185" s="869"/>
      <c r="SHR185" s="869">
        <v>174</v>
      </c>
      <c r="SHS185" s="869"/>
      <c r="SHT185" s="869"/>
      <c r="SHU185" s="869"/>
      <c r="SHV185" s="869">
        <v>174</v>
      </c>
      <c r="SHW185" s="869"/>
      <c r="SHX185" s="869"/>
      <c r="SHY185" s="869"/>
      <c r="SHZ185" s="869">
        <v>174</v>
      </c>
      <c r="SIA185" s="869"/>
      <c r="SIB185" s="869"/>
      <c r="SIC185" s="869"/>
      <c r="SID185" s="869">
        <v>174</v>
      </c>
      <c r="SIE185" s="869"/>
      <c r="SIF185" s="869"/>
      <c r="SIG185" s="869"/>
      <c r="SIH185" s="869">
        <v>174</v>
      </c>
      <c r="SII185" s="869"/>
      <c r="SIJ185" s="869"/>
      <c r="SIK185" s="869"/>
      <c r="SIL185" s="869">
        <v>174</v>
      </c>
      <c r="SIM185" s="869"/>
      <c r="SIN185" s="869"/>
      <c r="SIO185" s="869"/>
      <c r="SIP185" s="869">
        <v>174</v>
      </c>
      <c r="SIQ185" s="869"/>
      <c r="SIR185" s="869"/>
      <c r="SIS185" s="869"/>
      <c r="SIT185" s="869">
        <v>174</v>
      </c>
      <c r="SIU185" s="869"/>
      <c r="SIV185" s="869"/>
      <c r="SIW185" s="869"/>
      <c r="SIX185" s="869">
        <v>174</v>
      </c>
      <c r="SIY185" s="869"/>
      <c r="SIZ185" s="869"/>
      <c r="SJA185" s="869"/>
      <c r="SJB185" s="869">
        <v>174</v>
      </c>
      <c r="SJC185" s="869"/>
      <c r="SJD185" s="869"/>
      <c r="SJE185" s="869"/>
      <c r="SJF185" s="869">
        <v>174</v>
      </c>
      <c r="SJG185" s="869"/>
      <c r="SJH185" s="869"/>
      <c r="SJI185" s="869"/>
      <c r="SJJ185" s="869">
        <v>174</v>
      </c>
      <c r="SJK185" s="869"/>
      <c r="SJL185" s="869"/>
      <c r="SJM185" s="869"/>
      <c r="SJN185" s="869">
        <v>174</v>
      </c>
      <c r="SJO185" s="869"/>
      <c r="SJP185" s="869"/>
      <c r="SJQ185" s="869"/>
      <c r="SJR185" s="869">
        <v>174</v>
      </c>
      <c r="SJS185" s="869"/>
      <c r="SJT185" s="869"/>
      <c r="SJU185" s="869"/>
      <c r="SJV185" s="869">
        <v>174</v>
      </c>
      <c r="SJW185" s="869"/>
      <c r="SJX185" s="869"/>
      <c r="SJY185" s="869"/>
      <c r="SJZ185" s="869">
        <v>174</v>
      </c>
      <c r="SKA185" s="869"/>
      <c r="SKB185" s="869"/>
      <c r="SKC185" s="869"/>
      <c r="SKD185" s="869">
        <v>174</v>
      </c>
      <c r="SKE185" s="869"/>
      <c r="SKF185" s="869"/>
      <c r="SKG185" s="869"/>
      <c r="SKH185" s="869">
        <v>174</v>
      </c>
      <c r="SKI185" s="869"/>
      <c r="SKJ185" s="869"/>
      <c r="SKK185" s="869"/>
      <c r="SKL185" s="869">
        <v>174</v>
      </c>
      <c r="SKM185" s="869"/>
      <c r="SKN185" s="869"/>
      <c r="SKO185" s="869"/>
      <c r="SKP185" s="869">
        <v>174</v>
      </c>
      <c r="SKQ185" s="869"/>
      <c r="SKR185" s="869"/>
      <c r="SKS185" s="869"/>
      <c r="SKT185" s="869">
        <v>174</v>
      </c>
      <c r="SKU185" s="869"/>
      <c r="SKV185" s="869"/>
      <c r="SKW185" s="869"/>
      <c r="SKX185" s="869">
        <v>174</v>
      </c>
      <c r="SKY185" s="869"/>
      <c r="SKZ185" s="869"/>
      <c r="SLA185" s="869"/>
      <c r="SLB185" s="869">
        <v>174</v>
      </c>
      <c r="SLC185" s="869"/>
      <c r="SLD185" s="869"/>
      <c r="SLE185" s="869"/>
      <c r="SLF185" s="869">
        <v>174</v>
      </c>
      <c r="SLG185" s="869"/>
      <c r="SLH185" s="869"/>
      <c r="SLI185" s="869"/>
      <c r="SLJ185" s="869">
        <v>174</v>
      </c>
      <c r="SLK185" s="869"/>
      <c r="SLL185" s="869"/>
      <c r="SLM185" s="869"/>
      <c r="SLN185" s="869">
        <v>174</v>
      </c>
      <c r="SLO185" s="869"/>
      <c r="SLP185" s="869"/>
      <c r="SLQ185" s="869"/>
      <c r="SLR185" s="869">
        <v>174</v>
      </c>
      <c r="SLS185" s="869"/>
      <c r="SLT185" s="869"/>
      <c r="SLU185" s="869"/>
      <c r="SLV185" s="869">
        <v>174</v>
      </c>
      <c r="SLW185" s="869"/>
      <c r="SLX185" s="869"/>
      <c r="SLY185" s="869"/>
      <c r="SLZ185" s="869">
        <v>174</v>
      </c>
      <c r="SMA185" s="869"/>
      <c r="SMB185" s="869"/>
      <c r="SMC185" s="869"/>
      <c r="SMD185" s="869">
        <v>174</v>
      </c>
      <c r="SME185" s="869"/>
      <c r="SMF185" s="869"/>
      <c r="SMG185" s="869"/>
      <c r="SMH185" s="869">
        <v>174</v>
      </c>
      <c r="SMI185" s="869"/>
      <c r="SMJ185" s="869"/>
      <c r="SMK185" s="869"/>
      <c r="SML185" s="869">
        <v>174</v>
      </c>
      <c r="SMM185" s="869"/>
      <c r="SMN185" s="869"/>
      <c r="SMO185" s="869"/>
      <c r="SMP185" s="869">
        <v>174</v>
      </c>
      <c r="SMQ185" s="869"/>
      <c r="SMR185" s="869"/>
      <c r="SMS185" s="869"/>
      <c r="SMT185" s="869">
        <v>174</v>
      </c>
      <c r="SMU185" s="869"/>
      <c r="SMV185" s="869"/>
      <c r="SMW185" s="869"/>
      <c r="SMX185" s="869">
        <v>174</v>
      </c>
      <c r="SMY185" s="869"/>
      <c r="SMZ185" s="869"/>
      <c r="SNA185" s="869"/>
      <c r="SNB185" s="869">
        <v>174</v>
      </c>
      <c r="SNC185" s="869"/>
      <c r="SND185" s="869"/>
      <c r="SNE185" s="869"/>
      <c r="SNF185" s="869">
        <v>174</v>
      </c>
      <c r="SNG185" s="869"/>
      <c r="SNH185" s="869"/>
      <c r="SNI185" s="869"/>
      <c r="SNJ185" s="869">
        <v>174</v>
      </c>
      <c r="SNK185" s="869"/>
      <c r="SNL185" s="869"/>
      <c r="SNM185" s="869"/>
      <c r="SNN185" s="869">
        <v>174</v>
      </c>
      <c r="SNO185" s="869"/>
      <c r="SNP185" s="869"/>
      <c r="SNQ185" s="869"/>
      <c r="SNR185" s="869">
        <v>174</v>
      </c>
      <c r="SNS185" s="869"/>
      <c r="SNT185" s="869"/>
      <c r="SNU185" s="869"/>
      <c r="SNV185" s="869">
        <v>174</v>
      </c>
      <c r="SNW185" s="869"/>
      <c r="SNX185" s="869"/>
      <c r="SNY185" s="869"/>
      <c r="SNZ185" s="869">
        <v>174</v>
      </c>
      <c r="SOA185" s="869"/>
      <c r="SOB185" s="869"/>
      <c r="SOC185" s="869"/>
      <c r="SOD185" s="869">
        <v>174</v>
      </c>
      <c r="SOE185" s="869"/>
      <c r="SOF185" s="869"/>
      <c r="SOG185" s="869"/>
      <c r="SOH185" s="869">
        <v>174</v>
      </c>
      <c r="SOI185" s="869"/>
      <c r="SOJ185" s="869"/>
      <c r="SOK185" s="869"/>
      <c r="SOL185" s="869">
        <v>174</v>
      </c>
      <c r="SOM185" s="869"/>
      <c r="SON185" s="869"/>
      <c r="SOO185" s="869"/>
      <c r="SOP185" s="869">
        <v>174</v>
      </c>
      <c r="SOQ185" s="869"/>
      <c r="SOR185" s="869"/>
      <c r="SOS185" s="869"/>
      <c r="SOT185" s="869">
        <v>174</v>
      </c>
      <c r="SOU185" s="869"/>
      <c r="SOV185" s="869"/>
      <c r="SOW185" s="869"/>
      <c r="SOX185" s="869">
        <v>174</v>
      </c>
      <c r="SOY185" s="869"/>
      <c r="SOZ185" s="869"/>
      <c r="SPA185" s="869"/>
      <c r="SPB185" s="869">
        <v>174</v>
      </c>
      <c r="SPC185" s="869"/>
      <c r="SPD185" s="869"/>
      <c r="SPE185" s="869"/>
      <c r="SPF185" s="869">
        <v>174</v>
      </c>
      <c r="SPG185" s="869"/>
      <c r="SPH185" s="869"/>
      <c r="SPI185" s="869"/>
      <c r="SPJ185" s="869">
        <v>174</v>
      </c>
      <c r="SPK185" s="869"/>
      <c r="SPL185" s="869"/>
      <c r="SPM185" s="869"/>
      <c r="SPN185" s="869">
        <v>174</v>
      </c>
      <c r="SPO185" s="869"/>
      <c r="SPP185" s="869"/>
      <c r="SPQ185" s="869"/>
      <c r="SPR185" s="869">
        <v>174</v>
      </c>
      <c r="SPS185" s="869"/>
      <c r="SPT185" s="869"/>
      <c r="SPU185" s="869"/>
      <c r="SPV185" s="869">
        <v>174</v>
      </c>
      <c r="SPW185" s="869"/>
      <c r="SPX185" s="869"/>
      <c r="SPY185" s="869"/>
      <c r="SPZ185" s="869">
        <v>174</v>
      </c>
      <c r="SQA185" s="869"/>
      <c r="SQB185" s="869"/>
      <c r="SQC185" s="869"/>
      <c r="SQD185" s="869">
        <v>174</v>
      </c>
      <c r="SQE185" s="869"/>
      <c r="SQF185" s="869"/>
      <c r="SQG185" s="869"/>
      <c r="SQH185" s="869">
        <v>174</v>
      </c>
      <c r="SQI185" s="869"/>
      <c r="SQJ185" s="869"/>
      <c r="SQK185" s="869"/>
      <c r="SQL185" s="869">
        <v>174</v>
      </c>
      <c r="SQM185" s="869"/>
      <c r="SQN185" s="869"/>
      <c r="SQO185" s="869"/>
      <c r="SQP185" s="869">
        <v>174</v>
      </c>
      <c r="SQQ185" s="869"/>
      <c r="SQR185" s="869"/>
      <c r="SQS185" s="869"/>
      <c r="SQT185" s="869">
        <v>174</v>
      </c>
      <c r="SQU185" s="869"/>
      <c r="SQV185" s="869"/>
      <c r="SQW185" s="869"/>
      <c r="SQX185" s="869">
        <v>174</v>
      </c>
      <c r="SQY185" s="869"/>
      <c r="SQZ185" s="869"/>
      <c r="SRA185" s="869"/>
      <c r="SRB185" s="869">
        <v>174</v>
      </c>
      <c r="SRC185" s="869"/>
      <c r="SRD185" s="869"/>
      <c r="SRE185" s="869"/>
      <c r="SRF185" s="869">
        <v>174</v>
      </c>
      <c r="SRG185" s="869"/>
      <c r="SRH185" s="869"/>
      <c r="SRI185" s="869"/>
      <c r="SRJ185" s="869">
        <v>174</v>
      </c>
      <c r="SRK185" s="869"/>
      <c r="SRL185" s="869"/>
      <c r="SRM185" s="869"/>
      <c r="SRN185" s="869">
        <v>174</v>
      </c>
      <c r="SRO185" s="869"/>
      <c r="SRP185" s="869"/>
      <c r="SRQ185" s="869"/>
      <c r="SRR185" s="869">
        <v>174</v>
      </c>
      <c r="SRS185" s="869"/>
      <c r="SRT185" s="869"/>
      <c r="SRU185" s="869"/>
      <c r="SRV185" s="869">
        <v>174</v>
      </c>
      <c r="SRW185" s="869"/>
      <c r="SRX185" s="869"/>
      <c r="SRY185" s="869"/>
      <c r="SRZ185" s="869">
        <v>174</v>
      </c>
      <c r="SSA185" s="869"/>
      <c r="SSB185" s="869"/>
      <c r="SSC185" s="869"/>
      <c r="SSD185" s="869">
        <v>174</v>
      </c>
      <c r="SSE185" s="869"/>
      <c r="SSF185" s="869"/>
      <c r="SSG185" s="869"/>
      <c r="SSH185" s="869">
        <v>174</v>
      </c>
      <c r="SSI185" s="869"/>
      <c r="SSJ185" s="869"/>
      <c r="SSK185" s="869"/>
      <c r="SSL185" s="869">
        <v>174</v>
      </c>
      <c r="SSM185" s="869"/>
      <c r="SSN185" s="869"/>
      <c r="SSO185" s="869"/>
      <c r="SSP185" s="869">
        <v>174</v>
      </c>
      <c r="SSQ185" s="869"/>
      <c r="SSR185" s="869"/>
      <c r="SSS185" s="869"/>
      <c r="SST185" s="869">
        <v>174</v>
      </c>
      <c r="SSU185" s="869"/>
      <c r="SSV185" s="869"/>
      <c r="SSW185" s="869"/>
      <c r="SSX185" s="869">
        <v>174</v>
      </c>
      <c r="SSY185" s="869"/>
      <c r="SSZ185" s="869"/>
      <c r="STA185" s="869"/>
      <c r="STB185" s="869">
        <v>174</v>
      </c>
      <c r="STC185" s="869"/>
      <c r="STD185" s="869"/>
      <c r="STE185" s="869"/>
      <c r="STF185" s="869">
        <v>174</v>
      </c>
      <c r="STG185" s="869"/>
      <c r="STH185" s="869"/>
      <c r="STI185" s="869"/>
      <c r="STJ185" s="869">
        <v>174</v>
      </c>
      <c r="STK185" s="869"/>
      <c r="STL185" s="869"/>
      <c r="STM185" s="869"/>
      <c r="STN185" s="869">
        <v>174</v>
      </c>
      <c r="STO185" s="869"/>
      <c r="STP185" s="869"/>
      <c r="STQ185" s="869"/>
      <c r="STR185" s="869">
        <v>174</v>
      </c>
      <c r="STS185" s="869"/>
      <c r="STT185" s="869"/>
      <c r="STU185" s="869"/>
      <c r="STV185" s="869">
        <v>174</v>
      </c>
      <c r="STW185" s="869"/>
      <c r="STX185" s="869"/>
      <c r="STY185" s="869"/>
      <c r="STZ185" s="869">
        <v>174</v>
      </c>
      <c r="SUA185" s="869"/>
      <c r="SUB185" s="869"/>
      <c r="SUC185" s="869"/>
      <c r="SUD185" s="869">
        <v>174</v>
      </c>
      <c r="SUE185" s="869"/>
      <c r="SUF185" s="869"/>
      <c r="SUG185" s="869"/>
      <c r="SUH185" s="869">
        <v>174</v>
      </c>
      <c r="SUI185" s="869"/>
      <c r="SUJ185" s="869"/>
      <c r="SUK185" s="869"/>
      <c r="SUL185" s="869">
        <v>174</v>
      </c>
      <c r="SUM185" s="869"/>
      <c r="SUN185" s="869"/>
      <c r="SUO185" s="869"/>
      <c r="SUP185" s="869">
        <v>174</v>
      </c>
      <c r="SUQ185" s="869"/>
      <c r="SUR185" s="869"/>
      <c r="SUS185" s="869"/>
      <c r="SUT185" s="869">
        <v>174</v>
      </c>
      <c r="SUU185" s="869"/>
      <c r="SUV185" s="869"/>
      <c r="SUW185" s="869"/>
      <c r="SUX185" s="869">
        <v>174</v>
      </c>
      <c r="SUY185" s="869"/>
      <c r="SUZ185" s="869"/>
      <c r="SVA185" s="869"/>
      <c r="SVB185" s="869">
        <v>174</v>
      </c>
      <c r="SVC185" s="869"/>
      <c r="SVD185" s="869"/>
      <c r="SVE185" s="869"/>
      <c r="SVF185" s="869">
        <v>174</v>
      </c>
      <c r="SVG185" s="869"/>
      <c r="SVH185" s="869"/>
      <c r="SVI185" s="869"/>
      <c r="SVJ185" s="869">
        <v>174</v>
      </c>
      <c r="SVK185" s="869"/>
      <c r="SVL185" s="869"/>
      <c r="SVM185" s="869"/>
      <c r="SVN185" s="869">
        <v>174</v>
      </c>
      <c r="SVO185" s="869"/>
      <c r="SVP185" s="869"/>
      <c r="SVQ185" s="869"/>
      <c r="SVR185" s="869">
        <v>174</v>
      </c>
      <c r="SVS185" s="869"/>
      <c r="SVT185" s="869"/>
      <c r="SVU185" s="869"/>
      <c r="SVV185" s="869">
        <v>174</v>
      </c>
      <c r="SVW185" s="869"/>
      <c r="SVX185" s="869"/>
      <c r="SVY185" s="869"/>
      <c r="SVZ185" s="869">
        <v>174</v>
      </c>
      <c r="SWA185" s="869"/>
      <c r="SWB185" s="869"/>
      <c r="SWC185" s="869"/>
      <c r="SWD185" s="869">
        <v>174</v>
      </c>
      <c r="SWE185" s="869"/>
      <c r="SWF185" s="869"/>
      <c r="SWG185" s="869"/>
      <c r="SWH185" s="869">
        <v>174</v>
      </c>
      <c r="SWI185" s="869"/>
      <c r="SWJ185" s="869"/>
      <c r="SWK185" s="869"/>
      <c r="SWL185" s="869">
        <v>174</v>
      </c>
      <c r="SWM185" s="869"/>
      <c r="SWN185" s="869"/>
      <c r="SWO185" s="869"/>
      <c r="SWP185" s="869">
        <v>174</v>
      </c>
      <c r="SWQ185" s="869"/>
      <c r="SWR185" s="869"/>
      <c r="SWS185" s="869"/>
      <c r="SWT185" s="869">
        <v>174</v>
      </c>
      <c r="SWU185" s="869"/>
      <c r="SWV185" s="869"/>
      <c r="SWW185" s="869"/>
      <c r="SWX185" s="869">
        <v>174</v>
      </c>
      <c r="SWY185" s="869"/>
      <c r="SWZ185" s="869"/>
      <c r="SXA185" s="869"/>
      <c r="SXB185" s="869">
        <v>174</v>
      </c>
      <c r="SXC185" s="869"/>
      <c r="SXD185" s="869"/>
      <c r="SXE185" s="869"/>
      <c r="SXF185" s="869">
        <v>174</v>
      </c>
      <c r="SXG185" s="869"/>
      <c r="SXH185" s="869"/>
      <c r="SXI185" s="869"/>
      <c r="SXJ185" s="869">
        <v>174</v>
      </c>
      <c r="SXK185" s="869"/>
      <c r="SXL185" s="869"/>
      <c r="SXM185" s="869"/>
      <c r="SXN185" s="869">
        <v>174</v>
      </c>
      <c r="SXO185" s="869"/>
      <c r="SXP185" s="869"/>
      <c r="SXQ185" s="869"/>
      <c r="SXR185" s="869">
        <v>174</v>
      </c>
      <c r="SXS185" s="869"/>
      <c r="SXT185" s="869"/>
      <c r="SXU185" s="869"/>
      <c r="SXV185" s="869">
        <v>174</v>
      </c>
      <c r="SXW185" s="869"/>
      <c r="SXX185" s="869"/>
      <c r="SXY185" s="869"/>
      <c r="SXZ185" s="869">
        <v>174</v>
      </c>
      <c r="SYA185" s="869"/>
      <c r="SYB185" s="869"/>
      <c r="SYC185" s="869"/>
      <c r="SYD185" s="869">
        <v>174</v>
      </c>
      <c r="SYE185" s="869"/>
      <c r="SYF185" s="869"/>
      <c r="SYG185" s="869"/>
      <c r="SYH185" s="869">
        <v>174</v>
      </c>
      <c r="SYI185" s="869"/>
      <c r="SYJ185" s="869"/>
      <c r="SYK185" s="869"/>
      <c r="SYL185" s="869">
        <v>174</v>
      </c>
      <c r="SYM185" s="869"/>
      <c r="SYN185" s="869"/>
      <c r="SYO185" s="869"/>
      <c r="SYP185" s="869">
        <v>174</v>
      </c>
      <c r="SYQ185" s="869"/>
      <c r="SYR185" s="869"/>
      <c r="SYS185" s="869"/>
      <c r="SYT185" s="869">
        <v>174</v>
      </c>
      <c r="SYU185" s="869"/>
      <c r="SYV185" s="869"/>
      <c r="SYW185" s="869"/>
      <c r="SYX185" s="869">
        <v>174</v>
      </c>
      <c r="SYY185" s="869"/>
      <c r="SYZ185" s="869"/>
      <c r="SZA185" s="869"/>
      <c r="SZB185" s="869">
        <v>174</v>
      </c>
      <c r="SZC185" s="869"/>
      <c r="SZD185" s="869"/>
      <c r="SZE185" s="869"/>
      <c r="SZF185" s="869">
        <v>174</v>
      </c>
      <c r="SZG185" s="869"/>
      <c r="SZH185" s="869"/>
      <c r="SZI185" s="869"/>
      <c r="SZJ185" s="869">
        <v>174</v>
      </c>
      <c r="SZK185" s="869"/>
      <c r="SZL185" s="869"/>
      <c r="SZM185" s="869"/>
      <c r="SZN185" s="869">
        <v>174</v>
      </c>
      <c r="SZO185" s="869"/>
      <c r="SZP185" s="869"/>
      <c r="SZQ185" s="869"/>
      <c r="SZR185" s="869">
        <v>174</v>
      </c>
      <c r="SZS185" s="869"/>
      <c r="SZT185" s="869"/>
      <c r="SZU185" s="869"/>
      <c r="SZV185" s="869">
        <v>174</v>
      </c>
      <c r="SZW185" s="869"/>
      <c r="SZX185" s="869"/>
      <c r="SZY185" s="869"/>
      <c r="SZZ185" s="869">
        <v>174</v>
      </c>
      <c r="TAA185" s="869"/>
      <c r="TAB185" s="869"/>
      <c r="TAC185" s="869"/>
      <c r="TAD185" s="869">
        <v>174</v>
      </c>
      <c r="TAE185" s="869"/>
      <c r="TAF185" s="869"/>
      <c r="TAG185" s="869"/>
      <c r="TAH185" s="869">
        <v>174</v>
      </c>
      <c r="TAI185" s="869"/>
      <c r="TAJ185" s="869"/>
      <c r="TAK185" s="869"/>
      <c r="TAL185" s="869">
        <v>174</v>
      </c>
      <c r="TAM185" s="869"/>
      <c r="TAN185" s="869"/>
      <c r="TAO185" s="869"/>
      <c r="TAP185" s="869">
        <v>174</v>
      </c>
      <c r="TAQ185" s="869"/>
      <c r="TAR185" s="869"/>
      <c r="TAS185" s="869"/>
      <c r="TAT185" s="869">
        <v>174</v>
      </c>
      <c r="TAU185" s="869"/>
      <c r="TAV185" s="869"/>
      <c r="TAW185" s="869"/>
      <c r="TAX185" s="869">
        <v>174</v>
      </c>
      <c r="TAY185" s="869"/>
      <c r="TAZ185" s="869"/>
      <c r="TBA185" s="869"/>
      <c r="TBB185" s="869">
        <v>174</v>
      </c>
      <c r="TBC185" s="869"/>
      <c r="TBD185" s="869"/>
      <c r="TBE185" s="869"/>
      <c r="TBF185" s="869">
        <v>174</v>
      </c>
      <c r="TBG185" s="869"/>
      <c r="TBH185" s="869"/>
      <c r="TBI185" s="869"/>
      <c r="TBJ185" s="869">
        <v>174</v>
      </c>
      <c r="TBK185" s="869"/>
      <c r="TBL185" s="869"/>
      <c r="TBM185" s="869"/>
      <c r="TBN185" s="869">
        <v>174</v>
      </c>
      <c r="TBO185" s="869"/>
      <c r="TBP185" s="869"/>
      <c r="TBQ185" s="869"/>
      <c r="TBR185" s="869">
        <v>174</v>
      </c>
      <c r="TBS185" s="869"/>
      <c r="TBT185" s="869"/>
      <c r="TBU185" s="869"/>
      <c r="TBV185" s="869">
        <v>174</v>
      </c>
      <c r="TBW185" s="869"/>
      <c r="TBX185" s="869"/>
      <c r="TBY185" s="869"/>
      <c r="TBZ185" s="869">
        <v>174</v>
      </c>
      <c r="TCA185" s="869"/>
      <c r="TCB185" s="869"/>
      <c r="TCC185" s="869"/>
      <c r="TCD185" s="869">
        <v>174</v>
      </c>
      <c r="TCE185" s="869"/>
      <c r="TCF185" s="869"/>
      <c r="TCG185" s="869"/>
      <c r="TCH185" s="869">
        <v>174</v>
      </c>
      <c r="TCI185" s="869"/>
      <c r="TCJ185" s="869"/>
      <c r="TCK185" s="869"/>
      <c r="TCL185" s="869">
        <v>174</v>
      </c>
      <c r="TCM185" s="869"/>
      <c r="TCN185" s="869"/>
      <c r="TCO185" s="869"/>
      <c r="TCP185" s="869">
        <v>174</v>
      </c>
      <c r="TCQ185" s="869"/>
      <c r="TCR185" s="869"/>
      <c r="TCS185" s="869"/>
      <c r="TCT185" s="869">
        <v>174</v>
      </c>
      <c r="TCU185" s="869"/>
      <c r="TCV185" s="869"/>
      <c r="TCW185" s="869"/>
      <c r="TCX185" s="869">
        <v>174</v>
      </c>
      <c r="TCY185" s="869"/>
      <c r="TCZ185" s="869"/>
      <c r="TDA185" s="869"/>
      <c r="TDB185" s="869">
        <v>174</v>
      </c>
      <c r="TDC185" s="869"/>
      <c r="TDD185" s="869"/>
      <c r="TDE185" s="869"/>
      <c r="TDF185" s="869">
        <v>174</v>
      </c>
      <c r="TDG185" s="869"/>
      <c r="TDH185" s="869"/>
      <c r="TDI185" s="869"/>
      <c r="TDJ185" s="869">
        <v>174</v>
      </c>
      <c r="TDK185" s="869"/>
      <c r="TDL185" s="869"/>
      <c r="TDM185" s="869"/>
      <c r="TDN185" s="869">
        <v>174</v>
      </c>
      <c r="TDO185" s="869"/>
      <c r="TDP185" s="869"/>
      <c r="TDQ185" s="869"/>
      <c r="TDR185" s="869">
        <v>174</v>
      </c>
      <c r="TDS185" s="869"/>
      <c r="TDT185" s="869"/>
      <c r="TDU185" s="869"/>
      <c r="TDV185" s="869">
        <v>174</v>
      </c>
      <c r="TDW185" s="869"/>
      <c r="TDX185" s="869"/>
      <c r="TDY185" s="869"/>
      <c r="TDZ185" s="869">
        <v>174</v>
      </c>
      <c r="TEA185" s="869"/>
      <c r="TEB185" s="869"/>
      <c r="TEC185" s="869"/>
      <c r="TED185" s="869">
        <v>174</v>
      </c>
      <c r="TEE185" s="869"/>
      <c r="TEF185" s="869"/>
      <c r="TEG185" s="869"/>
      <c r="TEH185" s="869">
        <v>174</v>
      </c>
      <c r="TEI185" s="869"/>
      <c r="TEJ185" s="869"/>
      <c r="TEK185" s="869"/>
      <c r="TEL185" s="869">
        <v>174</v>
      </c>
      <c r="TEM185" s="869"/>
      <c r="TEN185" s="869"/>
      <c r="TEO185" s="869"/>
      <c r="TEP185" s="869">
        <v>174</v>
      </c>
      <c r="TEQ185" s="869"/>
      <c r="TER185" s="869"/>
      <c r="TES185" s="869"/>
      <c r="TET185" s="869">
        <v>174</v>
      </c>
      <c r="TEU185" s="869"/>
      <c r="TEV185" s="869"/>
      <c r="TEW185" s="869"/>
      <c r="TEX185" s="869">
        <v>174</v>
      </c>
      <c r="TEY185" s="869"/>
      <c r="TEZ185" s="869"/>
      <c r="TFA185" s="869"/>
      <c r="TFB185" s="869">
        <v>174</v>
      </c>
      <c r="TFC185" s="869"/>
      <c r="TFD185" s="869"/>
      <c r="TFE185" s="869"/>
      <c r="TFF185" s="869">
        <v>174</v>
      </c>
      <c r="TFG185" s="869"/>
      <c r="TFH185" s="869"/>
      <c r="TFI185" s="869"/>
      <c r="TFJ185" s="869">
        <v>174</v>
      </c>
      <c r="TFK185" s="869"/>
      <c r="TFL185" s="869"/>
      <c r="TFM185" s="869"/>
      <c r="TFN185" s="869">
        <v>174</v>
      </c>
      <c r="TFO185" s="869"/>
      <c r="TFP185" s="869"/>
      <c r="TFQ185" s="869"/>
      <c r="TFR185" s="869">
        <v>174</v>
      </c>
      <c r="TFS185" s="869"/>
      <c r="TFT185" s="869"/>
      <c r="TFU185" s="869"/>
      <c r="TFV185" s="869">
        <v>174</v>
      </c>
      <c r="TFW185" s="869"/>
      <c r="TFX185" s="869"/>
      <c r="TFY185" s="869"/>
      <c r="TFZ185" s="869">
        <v>174</v>
      </c>
      <c r="TGA185" s="869"/>
      <c r="TGB185" s="869"/>
      <c r="TGC185" s="869"/>
      <c r="TGD185" s="869">
        <v>174</v>
      </c>
      <c r="TGE185" s="869"/>
      <c r="TGF185" s="869"/>
      <c r="TGG185" s="869"/>
      <c r="TGH185" s="869">
        <v>174</v>
      </c>
      <c r="TGI185" s="869"/>
      <c r="TGJ185" s="869"/>
      <c r="TGK185" s="869"/>
      <c r="TGL185" s="869">
        <v>174</v>
      </c>
      <c r="TGM185" s="869"/>
      <c r="TGN185" s="869"/>
      <c r="TGO185" s="869"/>
      <c r="TGP185" s="869">
        <v>174</v>
      </c>
      <c r="TGQ185" s="869"/>
      <c r="TGR185" s="869"/>
      <c r="TGS185" s="869"/>
      <c r="TGT185" s="869">
        <v>174</v>
      </c>
      <c r="TGU185" s="869"/>
      <c r="TGV185" s="869"/>
      <c r="TGW185" s="869"/>
      <c r="TGX185" s="869">
        <v>174</v>
      </c>
      <c r="TGY185" s="869"/>
      <c r="TGZ185" s="869"/>
      <c r="THA185" s="869"/>
      <c r="THB185" s="869">
        <v>174</v>
      </c>
      <c r="THC185" s="869"/>
      <c r="THD185" s="869"/>
      <c r="THE185" s="869"/>
      <c r="THF185" s="869">
        <v>174</v>
      </c>
      <c r="THG185" s="869"/>
      <c r="THH185" s="869"/>
      <c r="THI185" s="869"/>
      <c r="THJ185" s="869">
        <v>174</v>
      </c>
      <c r="THK185" s="869"/>
      <c r="THL185" s="869"/>
      <c r="THM185" s="869"/>
      <c r="THN185" s="869">
        <v>174</v>
      </c>
      <c r="THO185" s="869"/>
      <c r="THP185" s="869"/>
      <c r="THQ185" s="869"/>
      <c r="THR185" s="869">
        <v>174</v>
      </c>
      <c r="THS185" s="869"/>
      <c r="THT185" s="869"/>
      <c r="THU185" s="869"/>
      <c r="THV185" s="869">
        <v>174</v>
      </c>
      <c r="THW185" s="869"/>
      <c r="THX185" s="869"/>
      <c r="THY185" s="869"/>
      <c r="THZ185" s="869">
        <v>174</v>
      </c>
      <c r="TIA185" s="869"/>
      <c r="TIB185" s="869"/>
      <c r="TIC185" s="869"/>
      <c r="TID185" s="869">
        <v>174</v>
      </c>
      <c r="TIE185" s="869"/>
      <c r="TIF185" s="869"/>
      <c r="TIG185" s="869"/>
      <c r="TIH185" s="869">
        <v>174</v>
      </c>
      <c r="TII185" s="869"/>
      <c r="TIJ185" s="869"/>
      <c r="TIK185" s="869"/>
      <c r="TIL185" s="869">
        <v>174</v>
      </c>
      <c r="TIM185" s="869"/>
      <c r="TIN185" s="869"/>
      <c r="TIO185" s="869"/>
      <c r="TIP185" s="869">
        <v>174</v>
      </c>
      <c r="TIQ185" s="869"/>
      <c r="TIR185" s="869"/>
      <c r="TIS185" s="869"/>
      <c r="TIT185" s="869">
        <v>174</v>
      </c>
      <c r="TIU185" s="869"/>
      <c r="TIV185" s="869"/>
      <c r="TIW185" s="869"/>
      <c r="TIX185" s="869">
        <v>174</v>
      </c>
      <c r="TIY185" s="869"/>
      <c r="TIZ185" s="869"/>
      <c r="TJA185" s="869"/>
      <c r="TJB185" s="869">
        <v>174</v>
      </c>
      <c r="TJC185" s="869"/>
      <c r="TJD185" s="869"/>
      <c r="TJE185" s="869"/>
      <c r="TJF185" s="869">
        <v>174</v>
      </c>
      <c r="TJG185" s="869"/>
      <c r="TJH185" s="869"/>
      <c r="TJI185" s="869"/>
      <c r="TJJ185" s="869">
        <v>174</v>
      </c>
      <c r="TJK185" s="869"/>
      <c r="TJL185" s="869"/>
      <c r="TJM185" s="869"/>
      <c r="TJN185" s="869">
        <v>174</v>
      </c>
      <c r="TJO185" s="869"/>
      <c r="TJP185" s="869"/>
      <c r="TJQ185" s="869"/>
      <c r="TJR185" s="869">
        <v>174</v>
      </c>
      <c r="TJS185" s="869"/>
      <c r="TJT185" s="869"/>
      <c r="TJU185" s="869"/>
      <c r="TJV185" s="869">
        <v>174</v>
      </c>
      <c r="TJW185" s="869"/>
      <c r="TJX185" s="869"/>
      <c r="TJY185" s="869"/>
      <c r="TJZ185" s="869">
        <v>174</v>
      </c>
      <c r="TKA185" s="869"/>
      <c r="TKB185" s="869"/>
      <c r="TKC185" s="869"/>
      <c r="TKD185" s="869">
        <v>174</v>
      </c>
      <c r="TKE185" s="869"/>
      <c r="TKF185" s="869"/>
      <c r="TKG185" s="869"/>
      <c r="TKH185" s="869">
        <v>174</v>
      </c>
      <c r="TKI185" s="869"/>
      <c r="TKJ185" s="869"/>
      <c r="TKK185" s="869"/>
      <c r="TKL185" s="869">
        <v>174</v>
      </c>
      <c r="TKM185" s="869"/>
      <c r="TKN185" s="869"/>
      <c r="TKO185" s="869"/>
      <c r="TKP185" s="869">
        <v>174</v>
      </c>
      <c r="TKQ185" s="869"/>
      <c r="TKR185" s="869"/>
      <c r="TKS185" s="869"/>
      <c r="TKT185" s="869">
        <v>174</v>
      </c>
      <c r="TKU185" s="869"/>
      <c r="TKV185" s="869"/>
      <c r="TKW185" s="869"/>
      <c r="TKX185" s="869">
        <v>174</v>
      </c>
      <c r="TKY185" s="869"/>
      <c r="TKZ185" s="869"/>
      <c r="TLA185" s="869"/>
      <c r="TLB185" s="869">
        <v>174</v>
      </c>
      <c r="TLC185" s="869"/>
      <c r="TLD185" s="869"/>
      <c r="TLE185" s="869"/>
      <c r="TLF185" s="869">
        <v>174</v>
      </c>
      <c r="TLG185" s="869"/>
      <c r="TLH185" s="869"/>
      <c r="TLI185" s="869"/>
      <c r="TLJ185" s="869">
        <v>174</v>
      </c>
      <c r="TLK185" s="869"/>
      <c r="TLL185" s="869"/>
      <c r="TLM185" s="869"/>
      <c r="TLN185" s="869">
        <v>174</v>
      </c>
      <c r="TLO185" s="869"/>
      <c r="TLP185" s="869"/>
      <c r="TLQ185" s="869"/>
      <c r="TLR185" s="869">
        <v>174</v>
      </c>
      <c r="TLS185" s="869"/>
      <c r="TLT185" s="869"/>
      <c r="TLU185" s="869"/>
      <c r="TLV185" s="869">
        <v>174</v>
      </c>
      <c r="TLW185" s="869"/>
      <c r="TLX185" s="869"/>
      <c r="TLY185" s="869"/>
      <c r="TLZ185" s="869">
        <v>174</v>
      </c>
      <c r="TMA185" s="869"/>
      <c r="TMB185" s="869"/>
      <c r="TMC185" s="869"/>
      <c r="TMD185" s="869">
        <v>174</v>
      </c>
      <c r="TME185" s="869"/>
      <c r="TMF185" s="869"/>
      <c r="TMG185" s="869"/>
      <c r="TMH185" s="869">
        <v>174</v>
      </c>
      <c r="TMI185" s="869"/>
      <c r="TMJ185" s="869"/>
      <c r="TMK185" s="869"/>
      <c r="TML185" s="869">
        <v>174</v>
      </c>
      <c r="TMM185" s="869"/>
      <c r="TMN185" s="869"/>
      <c r="TMO185" s="869"/>
      <c r="TMP185" s="869">
        <v>174</v>
      </c>
      <c r="TMQ185" s="869"/>
      <c r="TMR185" s="869"/>
      <c r="TMS185" s="869"/>
      <c r="TMT185" s="869">
        <v>174</v>
      </c>
      <c r="TMU185" s="869"/>
      <c r="TMV185" s="869"/>
      <c r="TMW185" s="869"/>
      <c r="TMX185" s="869">
        <v>174</v>
      </c>
      <c r="TMY185" s="869"/>
      <c r="TMZ185" s="869"/>
      <c r="TNA185" s="869"/>
      <c r="TNB185" s="869">
        <v>174</v>
      </c>
      <c r="TNC185" s="869"/>
      <c r="TND185" s="869"/>
      <c r="TNE185" s="869"/>
      <c r="TNF185" s="869">
        <v>174</v>
      </c>
      <c r="TNG185" s="869"/>
      <c r="TNH185" s="869"/>
      <c r="TNI185" s="869"/>
      <c r="TNJ185" s="869">
        <v>174</v>
      </c>
      <c r="TNK185" s="869"/>
      <c r="TNL185" s="869"/>
      <c r="TNM185" s="869"/>
      <c r="TNN185" s="869">
        <v>174</v>
      </c>
      <c r="TNO185" s="869"/>
      <c r="TNP185" s="869"/>
      <c r="TNQ185" s="869"/>
      <c r="TNR185" s="869">
        <v>174</v>
      </c>
      <c r="TNS185" s="869"/>
      <c r="TNT185" s="869"/>
      <c r="TNU185" s="869"/>
      <c r="TNV185" s="869">
        <v>174</v>
      </c>
      <c r="TNW185" s="869"/>
      <c r="TNX185" s="869"/>
      <c r="TNY185" s="869"/>
      <c r="TNZ185" s="869">
        <v>174</v>
      </c>
      <c r="TOA185" s="869"/>
      <c r="TOB185" s="869"/>
      <c r="TOC185" s="869"/>
      <c r="TOD185" s="869">
        <v>174</v>
      </c>
      <c r="TOE185" s="869"/>
      <c r="TOF185" s="869"/>
      <c r="TOG185" s="869"/>
      <c r="TOH185" s="869">
        <v>174</v>
      </c>
      <c r="TOI185" s="869"/>
      <c r="TOJ185" s="869"/>
      <c r="TOK185" s="869"/>
      <c r="TOL185" s="869">
        <v>174</v>
      </c>
      <c r="TOM185" s="869"/>
      <c r="TON185" s="869"/>
      <c r="TOO185" s="869"/>
      <c r="TOP185" s="869">
        <v>174</v>
      </c>
      <c r="TOQ185" s="869"/>
      <c r="TOR185" s="869"/>
      <c r="TOS185" s="869"/>
      <c r="TOT185" s="869">
        <v>174</v>
      </c>
      <c r="TOU185" s="869"/>
      <c r="TOV185" s="869"/>
      <c r="TOW185" s="869"/>
      <c r="TOX185" s="869">
        <v>174</v>
      </c>
      <c r="TOY185" s="869"/>
      <c r="TOZ185" s="869"/>
      <c r="TPA185" s="869"/>
      <c r="TPB185" s="869">
        <v>174</v>
      </c>
      <c r="TPC185" s="869"/>
      <c r="TPD185" s="869"/>
      <c r="TPE185" s="869"/>
      <c r="TPF185" s="869">
        <v>174</v>
      </c>
      <c r="TPG185" s="869"/>
      <c r="TPH185" s="869"/>
      <c r="TPI185" s="869"/>
      <c r="TPJ185" s="869">
        <v>174</v>
      </c>
      <c r="TPK185" s="869"/>
      <c r="TPL185" s="869"/>
      <c r="TPM185" s="869"/>
      <c r="TPN185" s="869">
        <v>174</v>
      </c>
      <c r="TPO185" s="869"/>
      <c r="TPP185" s="869"/>
      <c r="TPQ185" s="869"/>
      <c r="TPR185" s="869">
        <v>174</v>
      </c>
      <c r="TPS185" s="869"/>
      <c r="TPT185" s="869"/>
      <c r="TPU185" s="869"/>
      <c r="TPV185" s="869">
        <v>174</v>
      </c>
      <c r="TPW185" s="869"/>
      <c r="TPX185" s="869"/>
      <c r="TPY185" s="869"/>
      <c r="TPZ185" s="869">
        <v>174</v>
      </c>
      <c r="TQA185" s="869"/>
      <c r="TQB185" s="869"/>
      <c r="TQC185" s="869"/>
      <c r="TQD185" s="869">
        <v>174</v>
      </c>
      <c r="TQE185" s="869"/>
      <c r="TQF185" s="869"/>
      <c r="TQG185" s="869"/>
      <c r="TQH185" s="869">
        <v>174</v>
      </c>
      <c r="TQI185" s="869"/>
      <c r="TQJ185" s="869"/>
      <c r="TQK185" s="869"/>
      <c r="TQL185" s="869">
        <v>174</v>
      </c>
      <c r="TQM185" s="869"/>
      <c r="TQN185" s="869"/>
      <c r="TQO185" s="869"/>
      <c r="TQP185" s="869">
        <v>174</v>
      </c>
      <c r="TQQ185" s="869"/>
      <c r="TQR185" s="869"/>
      <c r="TQS185" s="869"/>
      <c r="TQT185" s="869">
        <v>174</v>
      </c>
      <c r="TQU185" s="869"/>
      <c r="TQV185" s="869"/>
      <c r="TQW185" s="869"/>
      <c r="TQX185" s="869">
        <v>174</v>
      </c>
      <c r="TQY185" s="869"/>
      <c r="TQZ185" s="869"/>
      <c r="TRA185" s="869"/>
      <c r="TRB185" s="869">
        <v>174</v>
      </c>
      <c r="TRC185" s="869"/>
      <c r="TRD185" s="869"/>
      <c r="TRE185" s="869"/>
      <c r="TRF185" s="869">
        <v>174</v>
      </c>
      <c r="TRG185" s="869"/>
      <c r="TRH185" s="869"/>
      <c r="TRI185" s="869"/>
      <c r="TRJ185" s="869">
        <v>174</v>
      </c>
      <c r="TRK185" s="869"/>
      <c r="TRL185" s="869"/>
      <c r="TRM185" s="869"/>
      <c r="TRN185" s="869">
        <v>174</v>
      </c>
      <c r="TRO185" s="869"/>
      <c r="TRP185" s="869"/>
      <c r="TRQ185" s="869"/>
      <c r="TRR185" s="869">
        <v>174</v>
      </c>
      <c r="TRS185" s="869"/>
      <c r="TRT185" s="869"/>
      <c r="TRU185" s="869"/>
      <c r="TRV185" s="869">
        <v>174</v>
      </c>
      <c r="TRW185" s="869"/>
      <c r="TRX185" s="869"/>
      <c r="TRY185" s="869"/>
      <c r="TRZ185" s="869">
        <v>174</v>
      </c>
      <c r="TSA185" s="869"/>
      <c r="TSB185" s="869"/>
      <c r="TSC185" s="869"/>
      <c r="TSD185" s="869">
        <v>174</v>
      </c>
      <c r="TSE185" s="869"/>
      <c r="TSF185" s="869"/>
      <c r="TSG185" s="869"/>
      <c r="TSH185" s="869">
        <v>174</v>
      </c>
      <c r="TSI185" s="869"/>
      <c r="TSJ185" s="869"/>
      <c r="TSK185" s="869"/>
      <c r="TSL185" s="869">
        <v>174</v>
      </c>
      <c r="TSM185" s="869"/>
      <c r="TSN185" s="869"/>
      <c r="TSO185" s="869"/>
      <c r="TSP185" s="869">
        <v>174</v>
      </c>
      <c r="TSQ185" s="869"/>
      <c r="TSR185" s="869"/>
      <c r="TSS185" s="869"/>
      <c r="TST185" s="869">
        <v>174</v>
      </c>
      <c r="TSU185" s="869"/>
      <c r="TSV185" s="869"/>
      <c r="TSW185" s="869"/>
      <c r="TSX185" s="869">
        <v>174</v>
      </c>
      <c r="TSY185" s="869"/>
      <c r="TSZ185" s="869"/>
      <c r="TTA185" s="869"/>
      <c r="TTB185" s="869">
        <v>174</v>
      </c>
      <c r="TTC185" s="869"/>
      <c r="TTD185" s="869"/>
      <c r="TTE185" s="869"/>
      <c r="TTF185" s="869">
        <v>174</v>
      </c>
      <c r="TTG185" s="869"/>
      <c r="TTH185" s="869"/>
      <c r="TTI185" s="869"/>
      <c r="TTJ185" s="869">
        <v>174</v>
      </c>
      <c r="TTK185" s="869"/>
      <c r="TTL185" s="869"/>
      <c r="TTM185" s="869"/>
      <c r="TTN185" s="869">
        <v>174</v>
      </c>
      <c r="TTO185" s="869"/>
      <c r="TTP185" s="869"/>
      <c r="TTQ185" s="869"/>
      <c r="TTR185" s="869">
        <v>174</v>
      </c>
      <c r="TTS185" s="869"/>
      <c r="TTT185" s="869"/>
      <c r="TTU185" s="869"/>
      <c r="TTV185" s="869">
        <v>174</v>
      </c>
      <c r="TTW185" s="869"/>
      <c r="TTX185" s="869"/>
      <c r="TTY185" s="869"/>
      <c r="TTZ185" s="869">
        <v>174</v>
      </c>
      <c r="TUA185" s="869"/>
      <c r="TUB185" s="869"/>
      <c r="TUC185" s="869"/>
      <c r="TUD185" s="869">
        <v>174</v>
      </c>
      <c r="TUE185" s="869"/>
      <c r="TUF185" s="869"/>
      <c r="TUG185" s="869"/>
      <c r="TUH185" s="869">
        <v>174</v>
      </c>
      <c r="TUI185" s="869"/>
      <c r="TUJ185" s="869"/>
      <c r="TUK185" s="869"/>
      <c r="TUL185" s="869">
        <v>174</v>
      </c>
      <c r="TUM185" s="869"/>
      <c r="TUN185" s="869"/>
      <c r="TUO185" s="869"/>
      <c r="TUP185" s="869">
        <v>174</v>
      </c>
      <c r="TUQ185" s="869"/>
      <c r="TUR185" s="869"/>
      <c r="TUS185" s="869"/>
      <c r="TUT185" s="869">
        <v>174</v>
      </c>
      <c r="TUU185" s="869"/>
      <c r="TUV185" s="869"/>
      <c r="TUW185" s="869"/>
      <c r="TUX185" s="869">
        <v>174</v>
      </c>
      <c r="TUY185" s="869"/>
      <c r="TUZ185" s="869"/>
      <c r="TVA185" s="869"/>
      <c r="TVB185" s="869">
        <v>174</v>
      </c>
      <c r="TVC185" s="869"/>
      <c r="TVD185" s="869"/>
      <c r="TVE185" s="869"/>
      <c r="TVF185" s="869">
        <v>174</v>
      </c>
      <c r="TVG185" s="869"/>
      <c r="TVH185" s="869"/>
      <c r="TVI185" s="869"/>
      <c r="TVJ185" s="869">
        <v>174</v>
      </c>
      <c r="TVK185" s="869"/>
      <c r="TVL185" s="869"/>
      <c r="TVM185" s="869"/>
      <c r="TVN185" s="869">
        <v>174</v>
      </c>
      <c r="TVO185" s="869"/>
      <c r="TVP185" s="869"/>
      <c r="TVQ185" s="869"/>
      <c r="TVR185" s="869">
        <v>174</v>
      </c>
      <c r="TVS185" s="869"/>
      <c r="TVT185" s="869"/>
      <c r="TVU185" s="869"/>
      <c r="TVV185" s="869">
        <v>174</v>
      </c>
      <c r="TVW185" s="869"/>
      <c r="TVX185" s="869"/>
      <c r="TVY185" s="869"/>
      <c r="TVZ185" s="869">
        <v>174</v>
      </c>
      <c r="TWA185" s="869"/>
      <c r="TWB185" s="869"/>
      <c r="TWC185" s="869"/>
      <c r="TWD185" s="869">
        <v>174</v>
      </c>
      <c r="TWE185" s="869"/>
      <c r="TWF185" s="869"/>
      <c r="TWG185" s="869"/>
      <c r="TWH185" s="869">
        <v>174</v>
      </c>
      <c r="TWI185" s="869"/>
      <c r="TWJ185" s="869"/>
      <c r="TWK185" s="869"/>
      <c r="TWL185" s="869">
        <v>174</v>
      </c>
      <c r="TWM185" s="869"/>
      <c r="TWN185" s="869"/>
      <c r="TWO185" s="869"/>
      <c r="TWP185" s="869">
        <v>174</v>
      </c>
      <c r="TWQ185" s="869"/>
      <c r="TWR185" s="869"/>
      <c r="TWS185" s="869"/>
      <c r="TWT185" s="869">
        <v>174</v>
      </c>
      <c r="TWU185" s="869"/>
      <c r="TWV185" s="869"/>
      <c r="TWW185" s="869"/>
      <c r="TWX185" s="869">
        <v>174</v>
      </c>
      <c r="TWY185" s="869"/>
      <c r="TWZ185" s="869"/>
      <c r="TXA185" s="869"/>
      <c r="TXB185" s="869">
        <v>174</v>
      </c>
      <c r="TXC185" s="869"/>
      <c r="TXD185" s="869"/>
      <c r="TXE185" s="869"/>
      <c r="TXF185" s="869">
        <v>174</v>
      </c>
      <c r="TXG185" s="869"/>
      <c r="TXH185" s="869"/>
      <c r="TXI185" s="869"/>
      <c r="TXJ185" s="869">
        <v>174</v>
      </c>
      <c r="TXK185" s="869"/>
      <c r="TXL185" s="869"/>
      <c r="TXM185" s="869"/>
      <c r="TXN185" s="869">
        <v>174</v>
      </c>
      <c r="TXO185" s="869"/>
      <c r="TXP185" s="869"/>
      <c r="TXQ185" s="869"/>
      <c r="TXR185" s="869">
        <v>174</v>
      </c>
      <c r="TXS185" s="869"/>
      <c r="TXT185" s="869"/>
      <c r="TXU185" s="869"/>
      <c r="TXV185" s="869">
        <v>174</v>
      </c>
      <c r="TXW185" s="869"/>
      <c r="TXX185" s="869"/>
      <c r="TXY185" s="869"/>
      <c r="TXZ185" s="869">
        <v>174</v>
      </c>
      <c r="TYA185" s="869"/>
      <c r="TYB185" s="869"/>
      <c r="TYC185" s="869"/>
      <c r="TYD185" s="869">
        <v>174</v>
      </c>
      <c r="TYE185" s="869"/>
      <c r="TYF185" s="869"/>
      <c r="TYG185" s="869"/>
      <c r="TYH185" s="869">
        <v>174</v>
      </c>
      <c r="TYI185" s="869"/>
      <c r="TYJ185" s="869"/>
      <c r="TYK185" s="869"/>
      <c r="TYL185" s="869">
        <v>174</v>
      </c>
      <c r="TYM185" s="869"/>
      <c r="TYN185" s="869"/>
      <c r="TYO185" s="869"/>
      <c r="TYP185" s="869">
        <v>174</v>
      </c>
      <c r="TYQ185" s="869"/>
      <c r="TYR185" s="869"/>
      <c r="TYS185" s="869"/>
      <c r="TYT185" s="869">
        <v>174</v>
      </c>
      <c r="TYU185" s="869"/>
      <c r="TYV185" s="869"/>
      <c r="TYW185" s="869"/>
      <c r="TYX185" s="869">
        <v>174</v>
      </c>
      <c r="TYY185" s="869"/>
      <c r="TYZ185" s="869"/>
      <c r="TZA185" s="869"/>
      <c r="TZB185" s="869">
        <v>174</v>
      </c>
      <c r="TZC185" s="869"/>
      <c r="TZD185" s="869"/>
      <c r="TZE185" s="869"/>
      <c r="TZF185" s="869">
        <v>174</v>
      </c>
      <c r="TZG185" s="869"/>
      <c r="TZH185" s="869"/>
      <c r="TZI185" s="869"/>
      <c r="TZJ185" s="869">
        <v>174</v>
      </c>
      <c r="TZK185" s="869"/>
      <c r="TZL185" s="869"/>
      <c r="TZM185" s="869"/>
      <c r="TZN185" s="869">
        <v>174</v>
      </c>
      <c r="TZO185" s="869"/>
      <c r="TZP185" s="869"/>
      <c r="TZQ185" s="869"/>
      <c r="TZR185" s="869">
        <v>174</v>
      </c>
      <c r="TZS185" s="869"/>
      <c r="TZT185" s="869"/>
      <c r="TZU185" s="869"/>
      <c r="TZV185" s="869">
        <v>174</v>
      </c>
      <c r="TZW185" s="869"/>
      <c r="TZX185" s="869"/>
      <c r="TZY185" s="869"/>
      <c r="TZZ185" s="869">
        <v>174</v>
      </c>
      <c r="UAA185" s="869"/>
      <c r="UAB185" s="869"/>
      <c r="UAC185" s="869"/>
      <c r="UAD185" s="869">
        <v>174</v>
      </c>
      <c r="UAE185" s="869"/>
      <c r="UAF185" s="869"/>
      <c r="UAG185" s="869"/>
      <c r="UAH185" s="869">
        <v>174</v>
      </c>
      <c r="UAI185" s="869"/>
      <c r="UAJ185" s="869"/>
      <c r="UAK185" s="869"/>
      <c r="UAL185" s="869">
        <v>174</v>
      </c>
      <c r="UAM185" s="869"/>
      <c r="UAN185" s="869"/>
      <c r="UAO185" s="869"/>
      <c r="UAP185" s="869">
        <v>174</v>
      </c>
      <c r="UAQ185" s="869"/>
      <c r="UAR185" s="869"/>
      <c r="UAS185" s="869"/>
      <c r="UAT185" s="869">
        <v>174</v>
      </c>
      <c r="UAU185" s="869"/>
      <c r="UAV185" s="869"/>
      <c r="UAW185" s="869"/>
      <c r="UAX185" s="869">
        <v>174</v>
      </c>
      <c r="UAY185" s="869"/>
      <c r="UAZ185" s="869"/>
      <c r="UBA185" s="869"/>
      <c r="UBB185" s="869">
        <v>174</v>
      </c>
      <c r="UBC185" s="869"/>
      <c r="UBD185" s="869"/>
      <c r="UBE185" s="869"/>
      <c r="UBF185" s="869">
        <v>174</v>
      </c>
      <c r="UBG185" s="869"/>
      <c r="UBH185" s="869"/>
      <c r="UBI185" s="869"/>
      <c r="UBJ185" s="869">
        <v>174</v>
      </c>
      <c r="UBK185" s="869"/>
      <c r="UBL185" s="869"/>
      <c r="UBM185" s="869"/>
      <c r="UBN185" s="869">
        <v>174</v>
      </c>
      <c r="UBO185" s="869"/>
      <c r="UBP185" s="869"/>
      <c r="UBQ185" s="869"/>
      <c r="UBR185" s="869">
        <v>174</v>
      </c>
      <c r="UBS185" s="869"/>
      <c r="UBT185" s="869"/>
      <c r="UBU185" s="869"/>
      <c r="UBV185" s="869">
        <v>174</v>
      </c>
      <c r="UBW185" s="869"/>
      <c r="UBX185" s="869"/>
      <c r="UBY185" s="869"/>
      <c r="UBZ185" s="869">
        <v>174</v>
      </c>
      <c r="UCA185" s="869"/>
      <c r="UCB185" s="869"/>
      <c r="UCC185" s="869"/>
      <c r="UCD185" s="869">
        <v>174</v>
      </c>
      <c r="UCE185" s="869"/>
      <c r="UCF185" s="869"/>
      <c r="UCG185" s="869"/>
      <c r="UCH185" s="869">
        <v>174</v>
      </c>
      <c r="UCI185" s="869"/>
      <c r="UCJ185" s="869"/>
      <c r="UCK185" s="869"/>
      <c r="UCL185" s="869">
        <v>174</v>
      </c>
      <c r="UCM185" s="869"/>
      <c r="UCN185" s="869"/>
      <c r="UCO185" s="869"/>
      <c r="UCP185" s="869">
        <v>174</v>
      </c>
      <c r="UCQ185" s="869"/>
      <c r="UCR185" s="869"/>
      <c r="UCS185" s="869"/>
      <c r="UCT185" s="869">
        <v>174</v>
      </c>
      <c r="UCU185" s="869"/>
      <c r="UCV185" s="869"/>
      <c r="UCW185" s="869"/>
      <c r="UCX185" s="869">
        <v>174</v>
      </c>
      <c r="UCY185" s="869"/>
      <c r="UCZ185" s="869"/>
      <c r="UDA185" s="869"/>
      <c r="UDB185" s="869">
        <v>174</v>
      </c>
      <c r="UDC185" s="869"/>
      <c r="UDD185" s="869"/>
      <c r="UDE185" s="869"/>
      <c r="UDF185" s="869">
        <v>174</v>
      </c>
      <c r="UDG185" s="869"/>
      <c r="UDH185" s="869"/>
      <c r="UDI185" s="869"/>
      <c r="UDJ185" s="869">
        <v>174</v>
      </c>
      <c r="UDK185" s="869"/>
      <c r="UDL185" s="869"/>
      <c r="UDM185" s="869"/>
      <c r="UDN185" s="869">
        <v>174</v>
      </c>
      <c r="UDO185" s="869"/>
      <c r="UDP185" s="869"/>
      <c r="UDQ185" s="869"/>
      <c r="UDR185" s="869">
        <v>174</v>
      </c>
      <c r="UDS185" s="869"/>
      <c r="UDT185" s="869"/>
      <c r="UDU185" s="869"/>
      <c r="UDV185" s="869">
        <v>174</v>
      </c>
      <c r="UDW185" s="869"/>
      <c r="UDX185" s="869"/>
      <c r="UDY185" s="869"/>
      <c r="UDZ185" s="869">
        <v>174</v>
      </c>
      <c r="UEA185" s="869"/>
      <c r="UEB185" s="869"/>
      <c r="UEC185" s="869"/>
      <c r="UED185" s="869">
        <v>174</v>
      </c>
      <c r="UEE185" s="869"/>
      <c r="UEF185" s="869"/>
      <c r="UEG185" s="869"/>
      <c r="UEH185" s="869">
        <v>174</v>
      </c>
      <c r="UEI185" s="869"/>
      <c r="UEJ185" s="869"/>
      <c r="UEK185" s="869"/>
      <c r="UEL185" s="869">
        <v>174</v>
      </c>
      <c r="UEM185" s="869"/>
      <c r="UEN185" s="869"/>
      <c r="UEO185" s="869"/>
      <c r="UEP185" s="869">
        <v>174</v>
      </c>
      <c r="UEQ185" s="869"/>
      <c r="UER185" s="869"/>
      <c r="UES185" s="869"/>
      <c r="UET185" s="869">
        <v>174</v>
      </c>
      <c r="UEU185" s="869"/>
      <c r="UEV185" s="869"/>
      <c r="UEW185" s="869"/>
      <c r="UEX185" s="869">
        <v>174</v>
      </c>
      <c r="UEY185" s="869"/>
      <c r="UEZ185" s="869"/>
      <c r="UFA185" s="869"/>
      <c r="UFB185" s="869">
        <v>174</v>
      </c>
      <c r="UFC185" s="869"/>
      <c r="UFD185" s="869"/>
      <c r="UFE185" s="869"/>
      <c r="UFF185" s="869">
        <v>174</v>
      </c>
      <c r="UFG185" s="869"/>
      <c r="UFH185" s="869"/>
      <c r="UFI185" s="869"/>
      <c r="UFJ185" s="869">
        <v>174</v>
      </c>
      <c r="UFK185" s="869"/>
      <c r="UFL185" s="869"/>
      <c r="UFM185" s="869"/>
      <c r="UFN185" s="869">
        <v>174</v>
      </c>
      <c r="UFO185" s="869"/>
      <c r="UFP185" s="869"/>
      <c r="UFQ185" s="869"/>
      <c r="UFR185" s="869">
        <v>174</v>
      </c>
      <c r="UFS185" s="869"/>
      <c r="UFT185" s="869"/>
      <c r="UFU185" s="869"/>
      <c r="UFV185" s="869">
        <v>174</v>
      </c>
      <c r="UFW185" s="869"/>
      <c r="UFX185" s="869"/>
      <c r="UFY185" s="869"/>
      <c r="UFZ185" s="869">
        <v>174</v>
      </c>
      <c r="UGA185" s="869"/>
      <c r="UGB185" s="869"/>
      <c r="UGC185" s="869"/>
      <c r="UGD185" s="869">
        <v>174</v>
      </c>
      <c r="UGE185" s="869"/>
      <c r="UGF185" s="869"/>
      <c r="UGG185" s="869"/>
      <c r="UGH185" s="869">
        <v>174</v>
      </c>
      <c r="UGI185" s="869"/>
      <c r="UGJ185" s="869"/>
      <c r="UGK185" s="869"/>
      <c r="UGL185" s="869">
        <v>174</v>
      </c>
      <c r="UGM185" s="869"/>
      <c r="UGN185" s="869"/>
      <c r="UGO185" s="869"/>
      <c r="UGP185" s="869">
        <v>174</v>
      </c>
      <c r="UGQ185" s="869"/>
      <c r="UGR185" s="869"/>
      <c r="UGS185" s="869"/>
      <c r="UGT185" s="869">
        <v>174</v>
      </c>
      <c r="UGU185" s="869"/>
      <c r="UGV185" s="869"/>
      <c r="UGW185" s="869"/>
      <c r="UGX185" s="869">
        <v>174</v>
      </c>
      <c r="UGY185" s="869"/>
      <c r="UGZ185" s="869"/>
      <c r="UHA185" s="869"/>
      <c r="UHB185" s="869">
        <v>174</v>
      </c>
      <c r="UHC185" s="869"/>
      <c r="UHD185" s="869"/>
      <c r="UHE185" s="869"/>
      <c r="UHF185" s="869">
        <v>174</v>
      </c>
      <c r="UHG185" s="869"/>
      <c r="UHH185" s="869"/>
      <c r="UHI185" s="869"/>
      <c r="UHJ185" s="869">
        <v>174</v>
      </c>
      <c r="UHK185" s="869"/>
      <c r="UHL185" s="869"/>
      <c r="UHM185" s="869"/>
      <c r="UHN185" s="869">
        <v>174</v>
      </c>
      <c r="UHO185" s="869"/>
      <c r="UHP185" s="869"/>
      <c r="UHQ185" s="869"/>
      <c r="UHR185" s="869">
        <v>174</v>
      </c>
      <c r="UHS185" s="869"/>
      <c r="UHT185" s="869"/>
      <c r="UHU185" s="869"/>
      <c r="UHV185" s="869">
        <v>174</v>
      </c>
      <c r="UHW185" s="869"/>
      <c r="UHX185" s="869"/>
      <c r="UHY185" s="869"/>
      <c r="UHZ185" s="869">
        <v>174</v>
      </c>
      <c r="UIA185" s="869"/>
      <c r="UIB185" s="869"/>
      <c r="UIC185" s="869"/>
      <c r="UID185" s="869">
        <v>174</v>
      </c>
      <c r="UIE185" s="869"/>
      <c r="UIF185" s="869"/>
      <c r="UIG185" s="869"/>
      <c r="UIH185" s="869">
        <v>174</v>
      </c>
      <c r="UII185" s="869"/>
      <c r="UIJ185" s="869"/>
      <c r="UIK185" s="869"/>
      <c r="UIL185" s="869">
        <v>174</v>
      </c>
      <c r="UIM185" s="869"/>
      <c r="UIN185" s="869"/>
      <c r="UIO185" s="869"/>
      <c r="UIP185" s="869">
        <v>174</v>
      </c>
      <c r="UIQ185" s="869"/>
      <c r="UIR185" s="869"/>
      <c r="UIS185" s="869"/>
      <c r="UIT185" s="869">
        <v>174</v>
      </c>
      <c r="UIU185" s="869"/>
      <c r="UIV185" s="869"/>
      <c r="UIW185" s="869"/>
      <c r="UIX185" s="869">
        <v>174</v>
      </c>
      <c r="UIY185" s="869"/>
      <c r="UIZ185" s="869"/>
      <c r="UJA185" s="869"/>
      <c r="UJB185" s="869">
        <v>174</v>
      </c>
      <c r="UJC185" s="869"/>
      <c r="UJD185" s="869"/>
      <c r="UJE185" s="869"/>
      <c r="UJF185" s="869">
        <v>174</v>
      </c>
      <c r="UJG185" s="869"/>
      <c r="UJH185" s="869"/>
      <c r="UJI185" s="869"/>
      <c r="UJJ185" s="869">
        <v>174</v>
      </c>
      <c r="UJK185" s="869"/>
      <c r="UJL185" s="869"/>
      <c r="UJM185" s="869"/>
      <c r="UJN185" s="869">
        <v>174</v>
      </c>
      <c r="UJO185" s="869"/>
      <c r="UJP185" s="869"/>
      <c r="UJQ185" s="869"/>
      <c r="UJR185" s="869">
        <v>174</v>
      </c>
      <c r="UJS185" s="869"/>
      <c r="UJT185" s="869"/>
      <c r="UJU185" s="869"/>
      <c r="UJV185" s="869">
        <v>174</v>
      </c>
      <c r="UJW185" s="869"/>
      <c r="UJX185" s="869"/>
      <c r="UJY185" s="869"/>
      <c r="UJZ185" s="869">
        <v>174</v>
      </c>
      <c r="UKA185" s="869"/>
      <c r="UKB185" s="869"/>
      <c r="UKC185" s="869"/>
      <c r="UKD185" s="869">
        <v>174</v>
      </c>
      <c r="UKE185" s="869"/>
      <c r="UKF185" s="869"/>
      <c r="UKG185" s="869"/>
      <c r="UKH185" s="869">
        <v>174</v>
      </c>
      <c r="UKI185" s="869"/>
      <c r="UKJ185" s="869"/>
      <c r="UKK185" s="869"/>
      <c r="UKL185" s="869">
        <v>174</v>
      </c>
      <c r="UKM185" s="869"/>
      <c r="UKN185" s="869"/>
      <c r="UKO185" s="869"/>
      <c r="UKP185" s="869">
        <v>174</v>
      </c>
      <c r="UKQ185" s="869"/>
      <c r="UKR185" s="869"/>
      <c r="UKS185" s="869"/>
      <c r="UKT185" s="869">
        <v>174</v>
      </c>
      <c r="UKU185" s="869"/>
      <c r="UKV185" s="869"/>
      <c r="UKW185" s="869"/>
      <c r="UKX185" s="869">
        <v>174</v>
      </c>
      <c r="UKY185" s="869"/>
      <c r="UKZ185" s="869"/>
      <c r="ULA185" s="869"/>
      <c r="ULB185" s="869">
        <v>174</v>
      </c>
      <c r="ULC185" s="869"/>
      <c r="ULD185" s="869"/>
      <c r="ULE185" s="869"/>
      <c r="ULF185" s="869">
        <v>174</v>
      </c>
      <c r="ULG185" s="869"/>
      <c r="ULH185" s="869"/>
      <c r="ULI185" s="869"/>
      <c r="ULJ185" s="869">
        <v>174</v>
      </c>
      <c r="ULK185" s="869"/>
      <c r="ULL185" s="869"/>
      <c r="ULM185" s="869"/>
      <c r="ULN185" s="869">
        <v>174</v>
      </c>
      <c r="ULO185" s="869"/>
      <c r="ULP185" s="869"/>
      <c r="ULQ185" s="869"/>
      <c r="ULR185" s="869">
        <v>174</v>
      </c>
      <c r="ULS185" s="869"/>
      <c r="ULT185" s="869"/>
      <c r="ULU185" s="869"/>
      <c r="ULV185" s="869">
        <v>174</v>
      </c>
      <c r="ULW185" s="869"/>
      <c r="ULX185" s="869"/>
      <c r="ULY185" s="869"/>
      <c r="ULZ185" s="869">
        <v>174</v>
      </c>
      <c r="UMA185" s="869"/>
      <c r="UMB185" s="869"/>
      <c r="UMC185" s="869"/>
      <c r="UMD185" s="869">
        <v>174</v>
      </c>
      <c r="UME185" s="869"/>
      <c r="UMF185" s="869"/>
      <c r="UMG185" s="869"/>
      <c r="UMH185" s="869">
        <v>174</v>
      </c>
      <c r="UMI185" s="869"/>
      <c r="UMJ185" s="869"/>
      <c r="UMK185" s="869"/>
      <c r="UML185" s="869">
        <v>174</v>
      </c>
      <c r="UMM185" s="869"/>
      <c r="UMN185" s="869"/>
      <c r="UMO185" s="869"/>
      <c r="UMP185" s="869">
        <v>174</v>
      </c>
      <c r="UMQ185" s="869"/>
      <c r="UMR185" s="869"/>
      <c r="UMS185" s="869"/>
      <c r="UMT185" s="869">
        <v>174</v>
      </c>
      <c r="UMU185" s="869"/>
      <c r="UMV185" s="869"/>
      <c r="UMW185" s="869"/>
      <c r="UMX185" s="869">
        <v>174</v>
      </c>
      <c r="UMY185" s="869"/>
      <c r="UMZ185" s="869"/>
      <c r="UNA185" s="869"/>
      <c r="UNB185" s="869">
        <v>174</v>
      </c>
      <c r="UNC185" s="869"/>
      <c r="UND185" s="869"/>
      <c r="UNE185" s="869"/>
      <c r="UNF185" s="869">
        <v>174</v>
      </c>
      <c r="UNG185" s="869"/>
      <c r="UNH185" s="869"/>
      <c r="UNI185" s="869"/>
      <c r="UNJ185" s="869">
        <v>174</v>
      </c>
      <c r="UNK185" s="869"/>
      <c r="UNL185" s="869"/>
      <c r="UNM185" s="869"/>
      <c r="UNN185" s="869">
        <v>174</v>
      </c>
      <c r="UNO185" s="869"/>
      <c r="UNP185" s="869"/>
      <c r="UNQ185" s="869"/>
      <c r="UNR185" s="869">
        <v>174</v>
      </c>
      <c r="UNS185" s="869"/>
      <c r="UNT185" s="869"/>
      <c r="UNU185" s="869"/>
      <c r="UNV185" s="869">
        <v>174</v>
      </c>
      <c r="UNW185" s="869"/>
      <c r="UNX185" s="869"/>
      <c r="UNY185" s="869"/>
      <c r="UNZ185" s="869">
        <v>174</v>
      </c>
      <c r="UOA185" s="869"/>
      <c r="UOB185" s="869"/>
      <c r="UOC185" s="869"/>
      <c r="UOD185" s="869">
        <v>174</v>
      </c>
      <c r="UOE185" s="869"/>
      <c r="UOF185" s="869"/>
      <c r="UOG185" s="869"/>
      <c r="UOH185" s="869">
        <v>174</v>
      </c>
      <c r="UOI185" s="869"/>
      <c r="UOJ185" s="869"/>
      <c r="UOK185" s="869"/>
      <c r="UOL185" s="869">
        <v>174</v>
      </c>
      <c r="UOM185" s="869"/>
      <c r="UON185" s="869"/>
      <c r="UOO185" s="869"/>
      <c r="UOP185" s="869">
        <v>174</v>
      </c>
      <c r="UOQ185" s="869"/>
      <c r="UOR185" s="869"/>
      <c r="UOS185" s="869"/>
      <c r="UOT185" s="869">
        <v>174</v>
      </c>
      <c r="UOU185" s="869"/>
      <c r="UOV185" s="869"/>
      <c r="UOW185" s="869"/>
      <c r="UOX185" s="869">
        <v>174</v>
      </c>
      <c r="UOY185" s="869"/>
      <c r="UOZ185" s="869"/>
      <c r="UPA185" s="869"/>
      <c r="UPB185" s="869">
        <v>174</v>
      </c>
      <c r="UPC185" s="869"/>
      <c r="UPD185" s="869"/>
      <c r="UPE185" s="869"/>
      <c r="UPF185" s="869">
        <v>174</v>
      </c>
      <c r="UPG185" s="869"/>
      <c r="UPH185" s="869"/>
      <c r="UPI185" s="869"/>
      <c r="UPJ185" s="869">
        <v>174</v>
      </c>
      <c r="UPK185" s="869"/>
      <c r="UPL185" s="869"/>
      <c r="UPM185" s="869"/>
      <c r="UPN185" s="869">
        <v>174</v>
      </c>
      <c r="UPO185" s="869"/>
      <c r="UPP185" s="869"/>
      <c r="UPQ185" s="869"/>
      <c r="UPR185" s="869">
        <v>174</v>
      </c>
      <c r="UPS185" s="869"/>
      <c r="UPT185" s="869"/>
      <c r="UPU185" s="869"/>
      <c r="UPV185" s="869">
        <v>174</v>
      </c>
      <c r="UPW185" s="869"/>
      <c r="UPX185" s="869"/>
      <c r="UPY185" s="869"/>
      <c r="UPZ185" s="869">
        <v>174</v>
      </c>
      <c r="UQA185" s="869"/>
      <c r="UQB185" s="869"/>
      <c r="UQC185" s="869"/>
      <c r="UQD185" s="869">
        <v>174</v>
      </c>
      <c r="UQE185" s="869"/>
      <c r="UQF185" s="869"/>
      <c r="UQG185" s="869"/>
      <c r="UQH185" s="869">
        <v>174</v>
      </c>
      <c r="UQI185" s="869"/>
      <c r="UQJ185" s="869"/>
      <c r="UQK185" s="869"/>
      <c r="UQL185" s="869">
        <v>174</v>
      </c>
      <c r="UQM185" s="869"/>
      <c r="UQN185" s="869"/>
      <c r="UQO185" s="869"/>
      <c r="UQP185" s="869">
        <v>174</v>
      </c>
      <c r="UQQ185" s="869"/>
      <c r="UQR185" s="869"/>
      <c r="UQS185" s="869"/>
      <c r="UQT185" s="869">
        <v>174</v>
      </c>
      <c r="UQU185" s="869"/>
      <c r="UQV185" s="869"/>
      <c r="UQW185" s="869"/>
      <c r="UQX185" s="869">
        <v>174</v>
      </c>
      <c r="UQY185" s="869"/>
      <c r="UQZ185" s="869"/>
      <c r="URA185" s="869"/>
      <c r="URB185" s="869">
        <v>174</v>
      </c>
      <c r="URC185" s="869"/>
      <c r="URD185" s="869"/>
      <c r="URE185" s="869"/>
      <c r="URF185" s="869">
        <v>174</v>
      </c>
      <c r="URG185" s="869"/>
      <c r="URH185" s="869"/>
      <c r="URI185" s="869"/>
      <c r="URJ185" s="869">
        <v>174</v>
      </c>
      <c r="URK185" s="869"/>
      <c r="URL185" s="869"/>
      <c r="URM185" s="869"/>
      <c r="URN185" s="869">
        <v>174</v>
      </c>
      <c r="URO185" s="869"/>
      <c r="URP185" s="869"/>
      <c r="URQ185" s="869"/>
      <c r="URR185" s="869">
        <v>174</v>
      </c>
      <c r="URS185" s="869"/>
      <c r="URT185" s="869"/>
      <c r="URU185" s="869"/>
      <c r="URV185" s="869">
        <v>174</v>
      </c>
      <c r="URW185" s="869"/>
      <c r="URX185" s="869"/>
      <c r="URY185" s="869"/>
      <c r="URZ185" s="869">
        <v>174</v>
      </c>
      <c r="USA185" s="869"/>
      <c r="USB185" s="869"/>
      <c r="USC185" s="869"/>
      <c r="USD185" s="869">
        <v>174</v>
      </c>
      <c r="USE185" s="869"/>
      <c r="USF185" s="869"/>
      <c r="USG185" s="869"/>
      <c r="USH185" s="869">
        <v>174</v>
      </c>
      <c r="USI185" s="869"/>
      <c r="USJ185" s="869"/>
      <c r="USK185" s="869"/>
      <c r="USL185" s="869">
        <v>174</v>
      </c>
      <c r="USM185" s="869"/>
      <c r="USN185" s="869"/>
      <c r="USO185" s="869"/>
      <c r="USP185" s="869">
        <v>174</v>
      </c>
      <c r="USQ185" s="869"/>
      <c r="USR185" s="869"/>
      <c r="USS185" s="869"/>
      <c r="UST185" s="869">
        <v>174</v>
      </c>
      <c r="USU185" s="869"/>
      <c r="USV185" s="869"/>
      <c r="USW185" s="869"/>
      <c r="USX185" s="869">
        <v>174</v>
      </c>
      <c r="USY185" s="869"/>
      <c r="USZ185" s="869"/>
      <c r="UTA185" s="869"/>
      <c r="UTB185" s="869">
        <v>174</v>
      </c>
      <c r="UTC185" s="869"/>
      <c r="UTD185" s="869"/>
      <c r="UTE185" s="869"/>
      <c r="UTF185" s="869">
        <v>174</v>
      </c>
      <c r="UTG185" s="869"/>
      <c r="UTH185" s="869"/>
      <c r="UTI185" s="869"/>
      <c r="UTJ185" s="869">
        <v>174</v>
      </c>
      <c r="UTK185" s="869"/>
      <c r="UTL185" s="869"/>
      <c r="UTM185" s="869"/>
      <c r="UTN185" s="869">
        <v>174</v>
      </c>
      <c r="UTO185" s="869"/>
      <c r="UTP185" s="869"/>
      <c r="UTQ185" s="869"/>
      <c r="UTR185" s="869">
        <v>174</v>
      </c>
      <c r="UTS185" s="869"/>
      <c r="UTT185" s="869"/>
      <c r="UTU185" s="869"/>
      <c r="UTV185" s="869">
        <v>174</v>
      </c>
      <c r="UTW185" s="869"/>
      <c r="UTX185" s="869"/>
      <c r="UTY185" s="869"/>
      <c r="UTZ185" s="869">
        <v>174</v>
      </c>
      <c r="UUA185" s="869"/>
      <c r="UUB185" s="869"/>
      <c r="UUC185" s="869"/>
      <c r="UUD185" s="869">
        <v>174</v>
      </c>
      <c r="UUE185" s="869"/>
      <c r="UUF185" s="869"/>
      <c r="UUG185" s="869"/>
      <c r="UUH185" s="869">
        <v>174</v>
      </c>
      <c r="UUI185" s="869"/>
      <c r="UUJ185" s="869"/>
      <c r="UUK185" s="869"/>
      <c r="UUL185" s="869">
        <v>174</v>
      </c>
      <c r="UUM185" s="869"/>
      <c r="UUN185" s="869"/>
      <c r="UUO185" s="869"/>
      <c r="UUP185" s="869">
        <v>174</v>
      </c>
      <c r="UUQ185" s="869"/>
      <c r="UUR185" s="869"/>
      <c r="UUS185" s="869"/>
      <c r="UUT185" s="869">
        <v>174</v>
      </c>
      <c r="UUU185" s="869"/>
      <c r="UUV185" s="869"/>
      <c r="UUW185" s="869"/>
      <c r="UUX185" s="869">
        <v>174</v>
      </c>
      <c r="UUY185" s="869"/>
      <c r="UUZ185" s="869"/>
      <c r="UVA185" s="869"/>
      <c r="UVB185" s="869">
        <v>174</v>
      </c>
      <c r="UVC185" s="869"/>
      <c r="UVD185" s="869"/>
      <c r="UVE185" s="869"/>
      <c r="UVF185" s="869">
        <v>174</v>
      </c>
      <c r="UVG185" s="869"/>
      <c r="UVH185" s="869"/>
      <c r="UVI185" s="869"/>
      <c r="UVJ185" s="869">
        <v>174</v>
      </c>
      <c r="UVK185" s="869"/>
      <c r="UVL185" s="869"/>
      <c r="UVM185" s="869"/>
      <c r="UVN185" s="869">
        <v>174</v>
      </c>
      <c r="UVO185" s="869"/>
      <c r="UVP185" s="869"/>
      <c r="UVQ185" s="869"/>
      <c r="UVR185" s="869">
        <v>174</v>
      </c>
      <c r="UVS185" s="869"/>
      <c r="UVT185" s="869"/>
      <c r="UVU185" s="869"/>
      <c r="UVV185" s="869">
        <v>174</v>
      </c>
      <c r="UVW185" s="869"/>
      <c r="UVX185" s="869"/>
      <c r="UVY185" s="869"/>
      <c r="UVZ185" s="869">
        <v>174</v>
      </c>
      <c r="UWA185" s="869"/>
      <c r="UWB185" s="869"/>
      <c r="UWC185" s="869"/>
      <c r="UWD185" s="869">
        <v>174</v>
      </c>
      <c r="UWE185" s="869"/>
      <c r="UWF185" s="869"/>
      <c r="UWG185" s="869"/>
      <c r="UWH185" s="869">
        <v>174</v>
      </c>
      <c r="UWI185" s="869"/>
      <c r="UWJ185" s="869"/>
      <c r="UWK185" s="869"/>
      <c r="UWL185" s="869">
        <v>174</v>
      </c>
      <c r="UWM185" s="869"/>
      <c r="UWN185" s="869"/>
      <c r="UWO185" s="869"/>
      <c r="UWP185" s="869">
        <v>174</v>
      </c>
      <c r="UWQ185" s="869"/>
      <c r="UWR185" s="869"/>
      <c r="UWS185" s="869"/>
      <c r="UWT185" s="869">
        <v>174</v>
      </c>
      <c r="UWU185" s="869"/>
      <c r="UWV185" s="869"/>
      <c r="UWW185" s="869"/>
      <c r="UWX185" s="869">
        <v>174</v>
      </c>
      <c r="UWY185" s="869"/>
      <c r="UWZ185" s="869"/>
      <c r="UXA185" s="869"/>
      <c r="UXB185" s="869">
        <v>174</v>
      </c>
      <c r="UXC185" s="869"/>
      <c r="UXD185" s="869"/>
      <c r="UXE185" s="869"/>
      <c r="UXF185" s="869">
        <v>174</v>
      </c>
      <c r="UXG185" s="869"/>
      <c r="UXH185" s="869"/>
      <c r="UXI185" s="869"/>
      <c r="UXJ185" s="869">
        <v>174</v>
      </c>
      <c r="UXK185" s="869"/>
      <c r="UXL185" s="869"/>
      <c r="UXM185" s="869"/>
      <c r="UXN185" s="869">
        <v>174</v>
      </c>
      <c r="UXO185" s="869"/>
      <c r="UXP185" s="869"/>
      <c r="UXQ185" s="869"/>
      <c r="UXR185" s="869">
        <v>174</v>
      </c>
      <c r="UXS185" s="869"/>
      <c r="UXT185" s="869"/>
      <c r="UXU185" s="869"/>
      <c r="UXV185" s="869">
        <v>174</v>
      </c>
      <c r="UXW185" s="869"/>
      <c r="UXX185" s="869"/>
      <c r="UXY185" s="869"/>
      <c r="UXZ185" s="869">
        <v>174</v>
      </c>
      <c r="UYA185" s="869"/>
      <c r="UYB185" s="869"/>
      <c r="UYC185" s="869"/>
      <c r="UYD185" s="869">
        <v>174</v>
      </c>
      <c r="UYE185" s="869"/>
      <c r="UYF185" s="869"/>
      <c r="UYG185" s="869"/>
      <c r="UYH185" s="869">
        <v>174</v>
      </c>
      <c r="UYI185" s="869"/>
      <c r="UYJ185" s="869"/>
      <c r="UYK185" s="869"/>
      <c r="UYL185" s="869">
        <v>174</v>
      </c>
      <c r="UYM185" s="869"/>
      <c r="UYN185" s="869"/>
      <c r="UYO185" s="869"/>
      <c r="UYP185" s="869">
        <v>174</v>
      </c>
      <c r="UYQ185" s="869"/>
      <c r="UYR185" s="869"/>
      <c r="UYS185" s="869"/>
      <c r="UYT185" s="869">
        <v>174</v>
      </c>
      <c r="UYU185" s="869"/>
      <c r="UYV185" s="869"/>
      <c r="UYW185" s="869"/>
      <c r="UYX185" s="869">
        <v>174</v>
      </c>
      <c r="UYY185" s="869"/>
      <c r="UYZ185" s="869"/>
      <c r="UZA185" s="869"/>
      <c r="UZB185" s="869">
        <v>174</v>
      </c>
      <c r="UZC185" s="869"/>
      <c r="UZD185" s="869"/>
      <c r="UZE185" s="869"/>
      <c r="UZF185" s="869">
        <v>174</v>
      </c>
      <c r="UZG185" s="869"/>
      <c r="UZH185" s="869"/>
      <c r="UZI185" s="869"/>
      <c r="UZJ185" s="869">
        <v>174</v>
      </c>
      <c r="UZK185" s="869"/>
      <c r="UZL185" s="869"/>
      <c r="UZM185" s="869"/>
      <c r="UZN185" s="869">
        <v>174</v>
      </c>
      <c r="UZO185" s="869"/>
      <c r="UZP185" s="869"/>
      <c r="UZQ185" s="869"/>
      <c r="UZR185" s="869">
        <v>174</v>
      </c>
      <c r="UZS185" s="869"/>
      <c r="UZT185" s="869"/>
      <c r="UZU185" s="869"/>
      <c r="UZV185" s="869">
        <v>174</v>
      </c>
      <c r="UZW185" s="869"/>
      <c r="UZX185" s="869"/>
      <c r="UZY185" s="869"/>
      <c r="UZZ185" s="869">
        <v>174</v>
      </c>
      <c r="VAA185" s="869"/>
      <c r="VAB185" s="869"/>
      <c r="VAC185" s="869"/>
      <c r="VAD185" s="869">
        <v>174</v>
      </c>
      <c r="VAE185" s="869"/>
      <c r="VAF185" s="869"/>
      <c r="VAG185" s="869"/>
      <c r="VAH185" s="869">
        <v>174</v>
      </c>
      <c r="VAI185" s="869"/>
      <c r="VAJ185" s="869"/>
      <c r="VAK185" s="869"/>
      <c r="VAL185" s="869">
        <v>174</v>
      </c>
      <c r="VAM185" s="869"/>
      <c r="VAN185" s="869"/>
      <c r="VAO185" s="869"/>
      <c r="VAP185" s="869">
        <v>174</v>
      </c>
      <c r="VAQ185" s="869"/>
      <c r="VAR185" s="869"/>
      <c r="VAS185" s="869"/>
      <c r="VAT185" s="869">
        <v>174</v>
      </c>
      <c r="VAU185" s="869"/>
      <c r="VAV185" s="869"/>
      <c r="VAW185" s="869"/>
      <c r="VAX185" s="869">
        <v>174</v>
      </c>
      <c r="VAY185" s="869"/>
      <c r="VAZ185" s="869"/>
      <c r="VBA185" s="869"/>
      <c r="VBB185" s="869">
        <v>174</v>
      </c>
      <c r="VBC185" s="869"/>
      <c r="VBD185" s="869"/>
      <c r="VBE185" s="869"/>
      <c r="VBF185" s="869">
        <v>174</v>
      </c>
      <c r="VBG185" s="869"/>
      <c r="VBH185" s="869"/>
      <c r="VBI185" s="869"/>
      <c r="VBJ185" s="869">
        <v>174</v>
      </c>
      <c r="VBK185" s="869"/>
      <c r="VBL185" s="869"/>
      <c r="VBM185" s="869"/>
      <c r="VBN185" s="869">
        <v>174</v>
      </c>
      <c r="VBO185" s="869"/>
      <c r="VBP185" s="869"/>
      <c r="VBQ185" s="869"/>
      <c r="VBR185" s="869">
        <v>174</v>
      </c>
      <c r="VBS185" s="869"/>
      <c r="VBT185" s="869"/>
      <c r="VBU185" s="869"/>
      <c r="VBV185" s="869">
        <v>174</v>
      </c>
      <c r="VBW185" s="869"/>
      <c r="VBX185" s="869"/>
      <c r="VBY185" s="869"/>
      <c r="VBZ185" s="869">
        <v>174</v>
      </c>
      <c r="VCA185" s="869"/>
      <c r="VCB185" s="869"/>
      <c r="VCC185" s="869"/>
      <c r="VCD185" s="869">
        <v>174</v>
      </c>
      <c r="VCE185" s="869"/>
      <c r="VCF185" s="869"/>
      <c r="VCG185" s="869"/>
      <c r="VCH185" s="869">
        <v>174</v>
      </c>
      <c r="VCI185" s="869"/>
      <c r="VCJ185" s="869"/>
      <c r="VCK185" s="869"/>
      <c r="VCL185" s="869">
        <v>174</v>
      </c>
      <c r="VCM185" s="869"/>
      <c r="VCN185" s="869"/>
      <c r="VCO185" s="869"/>
      <c r="VCP185" s="869">
        <v>174</v>
      </c>
      <c r="VCQ185" s="869"/>
      <c r="VCR185" s="869"/>
      <c r="VCS185" s="869"/>
      <c r="VCT185" s="869">
        <v>174</v>
      </c>
      <c r="VCU185" s="869"/>
      <c r="VCV185" s="869"/>
      <c r="VCW185" s="869"/>
      <c r="VCX185" s="869">
        <v>174</v>
      </c>
      <c r="VCY185" s="869"/>
      <c r="VCZ185" s="869"/>
      <c r="VDA185" s="869"/>
      <c r="VDB185" s="869">
        <v>174</v>
      </c>
      <c r="VDC185" s="869"/>
      <c r="VDD185" s="869"/>
      <c r="VDE185" s="869"/>
      <c r="VDF185" s="869">
        <v>174</v>
      </c>
      <c r="VDG185" s="869"/>
      <c r="VDH185" s="869"/>
      <c r="VDI185" s="869"/>
      <c r="VDJ185" s="869">
        <v>174</v>
      </c>
      <c r="VDK185" s="869"/>
      <c r="VDL185" s="869"/>
      <c r="VDM185" s="869"/>
      <c r="VDN185" s="869">
        <v>174</v>
      </c>
      <c r="VDO185" s="869"/>
      <c r="VDP185" s="869"/>
      <c r="VDQ185" s="869"/>
      <c r="VDR185" s="869">
        <v>174</v>
      </c>
      <c r="VDS185" s="869"/>
      <c r="VDT185" s="869"/>
      <c r="VDU185" s="869"/>
      <c r="VDV185" s="869">
        <v>174</v>
      </c>
      <c r="VDW185" s="869"/>
      <c r="VDX185" s="869"/>
      <c r="VDY185" s="869"/>
      <c r="VDZ185" s="869">
        <v>174</v>
      </c>
      <c r="VEA185" s="869"/>
      <c r="VEB185" s="869"/>
      <c r="VEC185" s="869"/>
      <c r="VED185" s="869">
        <v>174</v>
      </c>
      <c r="VEE185" s="869"/>
      <c r="VEF185" s="869"/>
      <c r="VEG185" s="869"/>
      <c r="VEH185" s="869">
        <v>174</v>
      </c>
      <c r="VEI185" s="869"/>
      <c r="VEJ185" s="869"/>
      <c r="VEK185" s="869"/>
      <c r="VEL185" s="869">
        <v>174</v>
      </c>
      <c r="VEM185" s="869"/>
      <c r="VEN185" s="869"/>
      <c r="VEO185" s="869"/>
      <c r="VEP185" s="869">
        <v>174</v>
      </c>
      <c r="VEQ185" s="869"/>
      <c r="VER185" s="869"/>
      <c r="VES185" s="869"/>
      <c r="VET185" s="869">
        <v>174</v>
      </c>
      <c r="VEU185" s="869"/>
      <c r="VEV185" s="869"/>
      <c r="VEW185" s="869"/>
      <c r="VEX185" s="869">
        <v>174</v>
      </c>
      <c r="VEY185" s="869"/>
      <c r="VEZ185" s="869"/>
      <c r="VFA185" s="869"/>
      <c r="VFB185" s="869">
        <v>174</v>
      </c>
      <c r="VFC185" s="869"/>
      <c r="VFD185" s="869"/>
      <c r="VFE185" s="869"/>
      <c r="VFF185" s="869">
        <v>174</v>
      </c>
      <c r="VFG185" s="869"/>
      <c r="VFH185" s="869"/>
      <c r="VFI185" s="869"/>
      <c r="VFJ185" s="869">
        <v>174</v>
      </c>
      <c r="VFK185" s="869"/>
      <c r="VFL185" s="869"/>
      <c r="VFM185" s="869"/>
      <c r="VFN185" s="869">
        <v>174</v>
      </c>
      <c r="VFO185" s="869"/>
      <c r="VFP185" s="869"/>
      <c r="VFQ185" s="869"/>
      <c r="VFR185" s="869">
        <v>174</v>
      </c>
      <c r="VFS185" s="869"/>
      <c r="VFT185" s="869"/>
      <c r="VFU185" s="869"/>
      <c r="VFV185" s="869">
        <v>174</v>
      </c>
      <c r="VFW185" s="869"/>
      <c r="VFX185" s="869"/>
      <c r="VFY185" s="869"/>
      <c r="VFZ185" s="869">
        <v>174</v>
      </c>
      <c r="VGA185" s="869"/>
      <c r="VGB185" s="869"/>
      <c r="VGC185" s="869"/>
      <c r="VGD185" s="869">
        <v>174</v>
      </c>
      <c r="VGE185" s="869"/>
      <c r="VGF185" s="869"/>
      <c r="VGG185" s="869"/>
      <c r="VGH185" s="869">
        <v>174</v>
      </c>
      <c r="VGI185" s="869"/>
      <c r="VGJ185" s="869"/>
      <c r="VGK185" s="869"/>
      <c r="VGL185" s="869">
        <v>174</v>
      </c>
      <c r="VGM185" s="869"/>
      <c r="VGN185" s="869"/>
      <c r="VGO185" s="869"/>
      <c r="VGP185" s="869">
        <v>174</v>
      </c>
      <c r="VGQ185" s="869"/>
      <c r="VGR185" s="869"/>
      <c r="VGS185" s="869"/>
      <c r="VGT185" s="869">
        <v>174</v>
      </c>
      <c r="VGU185" s="869"/>
      <c r="VGV185" s="869"/>
      <c r="VGW185" s="869"/>
      <c r="VGX185" s="869">
        <v>174</v>
      </c>
      <c r="VGY185" s="869"/>
      <c r="VGZ185" s="869"/>
      <c r="VHA185" s="869"/>
      <c r="VHB185" s="869">
        <v>174</v>
      </c>
      <c r="VHC185" s="869"/>
      <c r="VHD185" s="869"/>
      <c r="VHE185" s="869"/>
      <c r="VHF185" s="869">
        <v>174</v>
      </c>
      <c r="VHG185" s="869"/>
      <c r="VHH185" s="869"/>
      <c r="VHI185" s="869"/>
      <c r="VHJ185" s="869">
        <v>174</v>
      </c>
      <c r="VHK185" s="869"/>
      <c r="VHL185" s="869"/>
      <c r="VHM185" s="869"/>
      <c r="VHN185" s="869">
        <v>174</v>
      </c>
      <c r="VHO185" s="869"/>
      <c r="VHP185" s="869"/>
      <c r="VHQ185" s="869"/>
      <c r="VHR185" s="869">
        <v>174</v>
      </c>
      <c r="VHS185" s="869"/>
      <c r="VHT185" s="869"/>
      <c r="VHU185" s="869"/>
      <c r="VHV185" s="869">
        <v>174</v>
      </c>
      <c r="VHW185" s="869"/>
      <c r="VHX185" s="869"/>
      <c r="VHY185" s="869"/>
      <c r="VHZ185" s="869">
        <v>174</v>
      </c>
      <c r="VIA185" s="869"/>
      <c r="VIB185" s="869"/>
      <c r="VIC185" s="869"/>
      <c r="VID185" s="869">
        <v>174</v>
      </c>
      <c r="VIE185" s="869"/>
      <c r="VIF185" s="869"/>
      <c r="VIG185" s="869"/>
      <c r="VIH185" s="869">
        <v>174</v>
      </c>
      <c r="VII185" s="869"/>
      <c r="VIJ185" s="869"/>
      <c r="VIK185" s="869"/>
      <c r="VIL185" s="869">
        <v>174</v>
      </c>
      <c r="VIM185" s="869"/>
      <c r="VIN185" s="869"/>
      <c r="VIO185" s="869"/>
      <c r="VIP185" s="869">
        <v>174</v>
      </c>
      <c r="VIQ185" s="869"/>
      <c r="VIR185" s="869"/>
      <c r="VIS185" s="869"/>
      <c r="VIT185" s="869">
        <v>174</v>
      </c>
      <c r="VIU185" s="869"/>
      <c r="VIV185" s="869"/>
      <c r="VIW185" s="869"/>
      <c r="VIX185" s="869">
        <v>174</v>
      </c>
      <c r="VIY185" s="869"/>
      <c r="VIZ185" s="869"/>
      <c r="VJA185" s="869"/>
      <c r="VJB185" s="869">
        <v>174</v>
      </c>
      <c r="VJC185" s="869"/>
      <c r="VJD185" s="869"/>
      <c r="VJE185" s="869"/>
      <c r="VJF185" s="869">
        <v>174</v>
      </c>
      <c r="VJG185" s="869"/>
      <c r="VJH185" s="869"/>
      <c r="VJI185" s="869"/>
      <c r="VJJ185" s="869">
        <v>174</v>
      </c>
      <c r="VJK185" s="869"/>
      <c r="VJL185" s="869"/>
      <c r="VJM185" s="869"/>
      <c r="VJN185" s="869">
        <v>174</v>
      </c>
      <c r="VJO185" s="869"/>
      <c r="VJP185" s="869"/>
      <c r="VJQ185" s="869"/>
      <c r="VJR185" s="869">
        <v>174</v>
      </c>
      <c r="VJS185" s="869"/>
      <c r="VJT185" s="869"/>
      <c r="VJU185" s="869"/>
      <c r="VJV185" s="869">
        <v>174</v>
      </c>
      <c r="VJW185" s="869"/>
      <c r="VJX185" s="869"/>
      <c r="VJY185" s="869"/>
      <c r="VJZ185" s="869">
        <v>174</v>
      </c>
      <c r="VKA185" s="869"/>
      <c r="VKB185" s="869"/>
      <c r="VKC185" s="869"/>
      <c r="VKD185" s="869">
        <v>174</v>
      </c>
      <c r="VKE185" s="869"/>
      <c r="VKF185" s="869"/>
      <c r="VKG185" s="869"/>
      <c r="VKH185" s="869">
        <v>174</v>
      </c>
      <c r="VKI185" s="869"/>
      <c r="VKJ185" s="869"/>
      <c r="VKK185" s="869"/>
      <c r="VKL185" s="869">
        <v>174</v>
      </c>
      <c r="VKM185" s="869"/>
      <c r="VKN185" s="869"/>
      <c r="VKO185" s="869"/>
      <c r="VKP185" s="869">
        <v>174</v>
      </c>
      <c r="VKQ185" s="869"/>
      <c r="VKR185" s="869"/>
      <c r="VKS185" s="869"/>
      <c r="VKT185" s="869">
        <v>174</v>
      </c>
      <c r="VKU185" s="869"/>
      <c r="VKV185" s="869"/>
      <c r="VKW185" s="869"/>
      <c r="VKX185" s="869">
        <v>174</v>
      </c>
      <c r="VKY185" s="869"/>
      <c r="VKZ185" s="869"/>
      <c r="VLA185" s="869"/>
      <c r="VLB185" s="869">
        <v>174</v>
      </c>
      <c r="VLC185" s="869"/>
      <c r="VLD185" s="869"/>
      <c r="VLE185" s="869"/>
      <c r="VLF185" s="869">
        <v>174</v>
      </c>
      <c r="VLG185" s="869"/>
      <c r="VLH185" s="869"/>
      <c r="VLI185" s="869"/>
      <c r="VLJ185" s="869">
        <v>174</v>
      </c>
      <c r="VLK185" s="869"/>
      <c r="VLL185" s="869"/>
      <c r="VLM185" s="869"/>
      <c r="VLN185" s="869">
        <v>174</v>
      </c>
      <c r="VLO185" s="869"/>
      <c r="VLP185" s="869"/>
      <c r="VLQ185" s="869"/>
      <c r="VLR185" s="869">
        <v>174</v>
      </c>
      <c r="VLS185" s="869"/>
      <c r="VLT185" s="869"/>
      <c r="VLU185" s="869"/>
      <c r="VLV185" s="869">
        <v>174</v>
      </c>
      <c r="VLW185" s="869"/>
      <c r="VLX185" s="869"/>
      <c r="VLY185" s="869"/>
      <c r="VLZ185" s="869">
        <v>174</v>
      </c>
      <c r="VMA185" s="869"/>
      <c r="VMB185" s="869"/>
      <c r="VMC185" s="869"/>
      <c r="VMD185" s="869">
        <v>174</v>
      </c>
      <c r="VME185" s="869"/>
      <c r="VMF185" s="869"/>
      <c r="VMG185" s="869"/>
      <c r="VMH185" s="869">
        <v>174</v>
      </c>
      <c r="VMI185" s="869"/>
      <c r="VMJ185" s="869"/>
      <c r="VMK185" s="869"/>
      <c r="VML185" s="869">
        <v>174</v>
      </c>
      <c r="VMM185" s="869"/>
      <c r="VMN185" s="869"/>
      <c r="VMO185" s="869"/>
      <c r="VMP185" s="869">
        <v>174</v>
      </c>
      <c r="VMQ185" s="869"/>
      <c r="VMR185" s="869"/>
      <c r="VMS185" s="869"/>
      <c r="VMT185" s="869">
        <v>174</v>
      </c>
      <c r="VMU185" s="869"/>
      <c r="VMV185" s="869"/>
      <c r="VMW185" s="869"/>
      <c r="VMX185" s="869">
        <v>174</v>
      </c>
      <c r="VMY185" s="869"/>
      <c r="VMZ185" s="869"/>
      <c r="VNA185" s="869"/>
      <c r="VNB185" s="869">
        <v>174</v>
      </c>
      <c r="VNC185" s="869"/>
      <c r="VND185" s="869"/>
      <c r="VNE185" s="869"/>
      <c r="VNF185" s="869">
        <v>174</v>
      </c>
      <c r="VNG185" s="869"/>
      <c r="VNH185" s="869"/>
      <c r="VNI185" s="869"/>
      <c r="VNJ185" s="869">
        <v>174</v>
      </c>
      <c r="VNK185" s="869"/>
      <c r="VNL185" s="869"/>
      <c r="VNM185" s="869"/>
      <c r="VNN185" s="869">
        <v>174</v>
      </c>
      <c r="VNO185" s="869"/>
      <c r="VNP185" s="869"/>
      <c r="VNQ185" s="869"/>
      <c r="VNR185" s="869">
        <v>174</v>
      </c>
      <c r="VNS185" s="869"/>
      <c r="VNT185" s="869"/>
      <c r="VNU185" s="869"/>
      <c r="VNV185" s="869">
        <v>174</v>
      </c>
      <c r="VNW185" s="869"/>
      <c r="VNX185" s="869"/>
      <c r="VNY185" s="869"/>
      <c r="VNZ185" s="869">
        <v>174</v>
      </c>
      <c r="VOA185" s="869"/>
      <c r="VOB185" s="869"/>
      <c r="VOC185" s="869"/>
      <c r="VOD185" s="869">
        <v>174</v>
      </c>
      <c r="VOE185" s="869"/>
      <c r="VOF185" s="869"/>
      <c r="VOG185" s="869"/>
      <c r="VOH185" s="869">
        <v>174</v>
      </c>
      <c r="VOI185" s="869"/>
      <c r="VOJ185" s="869"/>
      <c r="VOK185" s="869"/>
      <c r="VOL185" s="869">
        <v>174</v>
      </c>
      <c r="VOM185" s="869"/>
      <c r="VON185" s="869"/>
      <c r="VOO185" s="869"/>
      <c r="VOP185" s="869">
        <v>174</v>
      </c>
      <c r="VOQ185" s="869"/>
      <c r="VOR185" s="869"/>
      <c r="VOS185" s="869"/>
      <c r="VOT185" s="869">
        <v>174</v>
      </c>
      <c r="VOU185" s="869"/>
      <c r="VOV185" s="869"/>
      <c r="VOW185" s="869"/>
      <c r="VOX185" s="869">
        <v>174</v>
      </c>
      <c r="VOY185" s="869"/>
      <c r="VOZ185" s="869"/>
      <c r="VPA185" s="869"/>
      <c r="VPB185" s="869">
        <v>174</v>
      </c>
      <c r="VPC185" s="869"/>
      <c r="VPD185" s="869"/>
      <c r="VPE185" s="869"/>
      <c r="VPF185" s="869">
        <v>174</v>
      </c>
      <c r="VPG185" s="869"/>
      <c r="VPH185" s="869"/>
      <c r="VPI185" s="869"/>
      <c r="VPJ185" s="869">
        <v>174</v>
      </c>
      <c r="VPK185" s="869"/>
      <c r="VPL185" s="869"/>
      <c r="VPM185" s="869"/>
      <c r="VPN185" s="869">
        <v>174</v>
      </c>
      <c r="VPO185" s="869"/>
      <c r="VPP185" s="869"/>
      <c r="VPQ185" s="869"/>
      <c r="VPR185" s="869">
        <v>174</v>
      </c>
      <c r="VPS185" s="869"/>
      <c r="VPT185" s="869"/>
      <c r="VPU185" s="869"/>
      <c r="VPV185" s="869">
        <v>174</v>
      </c>
      <c r="VPW185" s="869"/>
      <c r="VPX185" s="869"/>
      <c r="VPY185" s="869"/>
      <c r="VPZ185" s="869">
        <v>174</v>
      </c>
      <c r="VQA185" s="869"/>
      <c r="VQB185" s="869"/>
      <c r="VQC185" s="869"/>
      <c r="VQD185" s="869">
        <v>174</v>
      </c>
      <c r="VQE185" s="869"/>
      <c r="VQF185" s="869"/>
      <c r="VQG185" s="869"/>
      <c r="VQH185" s="869">
        <v>174</v>
      </c>
      <c r="VQI185" s="869"/>
      <c r="VQJ185" s="869"/>
      <c r="VQK185" s="869"/>
      <c r="VQL185" s="869">
        <v>174</v>
      </c>
      <c r="VQM185" s="869"/>
      <c r="VQN185" s="869"/>
      <c r="VQO185" s="869"/>
      <c r="VQP185" s="869">
        <v>174</v>
      </c>
      <c r="VQQ185" s="869"/>
      <c r="VQR185" s="869"/>
      <c r="VQS185" s="869"/>
      <c r="VQT185" s="869">
        <v>174</v>
      </c>
      <c r="VQU185" s="869"/>
      <c r="VQV185" s="869"/>
      <c r="VQW185" s="869"/>
      <c r="VQX185" s="869">
        <v>174</v>
      </c>
      <c r="VQY185" s="869"/>
      <c r="VQZ185" s="869"/>
      <c r="VRA185" s="869"/>
      <c r="VRB185" s="869">
        <v>174</v>
      </c>
      <c r="VRC185" s="869"/>
      <c r="VRD185" s="869"/>
      <c r="VRE185" s="869"/>
      <c r="VRF185" s="869">
        <v>174</v>
      </c>
      <c r="VRG185" s="869"/>
      <c r="VRH185" s="869"/>
      <c r="VRI185" s="869"/>
      <c r="VRJ185" s="869">
        <v>174</v>
      </c>
      <c r="VRK185" s="869"/>
      <c r="VRL185" s="869"/>
      <c r="VRM185" s="869"/>
      <c r="VRN185" s="869">
        <v>174</v>
      </c>
      <c r="VRO185" s="869"/>
      <c r="VRP185" s="869"/>
      <c r="VRQ185" s="869"/>
      <c r="VRR185" s="869">
        <v>174</v>
      </c>
      <c r="VRS185" s="869"/>
      <c r="VRT185" s="869"/>
      <c r="VRU185" s="869"/>
      <c r="VRV185" s="869">
        <v>174</v>
      </c>
      <c r="VRW185" s="869"/>
      <c r="VRX185" s="869"/>
      <c r="VRY185" s="869"/>
      <c r="VRZ185" s="869">
        <v>174</v>
      </c>
      <c r="VSA185" s="869"/>
      <c r="VSB185" s="869"/>
      <c r="VSC185" s="869"/>
      <c r="VSD185" s="869">
        <v>174</v>
      </c>
      <c r="VSE185" s="869"/>
      <c r="VSF185" s="869"/>
      <c r="VSG185" s="869"/>
      <c r="VSH185" s="869">
        <v>174</v>
      </c>
      <c r="VSI185" s="869"/>
      <c r="VSJ185" s="869"/>
      <c r="VSK185" s="869"/>
      <c r="VSL185" s="869">
        <v>174</v>
      </c>
      <c r="VSM185" s="869"/>
      <c r="VSN185" s="869"/>
      <c r="VSO185" s="869"/>
      <c r="VSP185" s="869">
        <v>174</v>
      </c>
      <c r="VSQ185" s="869"/>
      <c r="VSR185" s="869"/>
      <c r="VSS185" s="869"/>
      <c r="VST185" s="869">
        <v>174</v>
      </c>
      <c r="VSU185" s="869"/>
      <c r="VSV185" s="869"/>
      <c r="VSW185" s="869"/>
      <c r="VSX185" s="869">
        <v>174</v>
      </c>
      <c r="VSY185" s="869"/>
      <c r="VSZ185" s="869"/>
      <c r="VTA185" s="869"/>
      <c r="VTB185" s="869">
        <v>174</v>
      </c>
      <c r="VTC185" s="869"/>
      <c r="VTD185" s="869"/>
      <c r="VTE185" s="869"/>
      <c r="VTF185" s="869">
        <v>174</v>
      </c>
      <c r="VTG185" s="869"/>
      <c r="VTH185" s="869"/>
      <c r="VTI185" s="869"/>
      <c r="VTJ185" s="869">
        <v>174</v>
      </c>
      <c r="VTK185" s="869"/>
      <c r="VTL185" s="869"/>
      <c r="VTM185" s="869"/>
      <c r="VTN185" s="869">
        <v>174</v>
      </c>
      <c r="VTO185" s="869"/>
      <c r="VTP185" s="869"/>
      <c r="VTQ185" s="869"/>
      <c r="VTR185" s="869">
        <v>174</v>
      </c>
      <c r="VTS185" s="869"/>
      <c r="VTT185" s="869"/>
      <c r="VTU185" s="869"/>
      <c r="VTV185" s="869">
        <v>174</v>
      </c>
      <c r="VTW185" s="869"/>
      <c r="VTX185" s="869"/>
      <c r="VTY185" s="869"/>
      <c r="VTZ185" s="869">
        <v>174</v>
      </c>
      <c r="VUA185" s="869"/>
      <c r="VUB185" s="869"/>
      <c r="VUC185" s="869"/>
      <c r="VUD185" s="869">
        <v>174</v>
      </c>
      <c r="VUE185" s="869"/>
      <c r="VUF185" s="869"/>
      <c r="VUG185" s="869"/>
      <c r="VUH185" s="869">
        <v>174</v>
      </c>
      <c r="VUI185" s="869"/>
      <c r="VUJ185" s="869"/>
      <c r="VUK185" s="869"/>
      <c r="VUL185" s="869">
        <v>174</v>
      </c>
      <c r="VUM185" s="869"/>
      <c r="VUN185" s="869"/>
      <c r="VUO185" s="869"/>
      <c r="VUP185" s="869">
        <v>174</v>
      </c>
      <c r="VUQ185" s="869"/>
      <c r="VUR185" s="869"/>
      <c r="VUS185" s="869"/>
      <c r="VUT185" s="869">
        <v>174</v>
      </c>
      <c r="VUU185" s="869"/>
      <c r="VUV185" s="869"/>
      <c r="VUW185" s="869"/>
      <c r="VUX185" s="869">
        <v>174</v>
      </c>
      <c r="VUY185" s="869"/>
      <c r="VUZ185" s="869"/>
      <c r="VVA185" s="869"/>
      <c r="VVB185" s="869">
        <v>174</v>
      </c>
      <c r="VVC185" s="869"/>
      <c r="VVD185" s="869"/>
      <c r="VVE185" s="869"/>
      <c r="VVF185" s="869">
        <v>174</v>
      </c>
      <c r="VVG185" s="869"/>
      <c r="VVH185" s="869"/>
      <c r="VVI185" s="869"/>
      <c r="VVJ185" s="869">
        <v>174</v>
      </c>
      <c r="VVK185" s="869"/>
      <c r="VVL185" s="869"/>
      <c r="VVM185" s="869"/>
      <c r="VVN185" s="869">
        <v>174</v>
      </c>
      <c r="VVO185" s="869"/>
      <c r="VVP185" s="869"/>
      <c r="VVQ185" s="869"/>
      <c r="VVR185" s="869">
        <v>174</v>
      </c>
      <c r="VVS185" s="869"/>
      <c r="VVT185" s="869"/>
      <c r="VVU185" s="869"/>
      <c r="VVV185" s="869">
        <v>174</v>
      </c>
      <c r="VVW185" s="869"/>
      <c r="VVX185" s="869"/>
      <c r="VVY185" s="869"/>
      <c r="VVZ185" s="869">
        <v>174</v>
      </c>
      <c r="VWA185" s="869"/>
      <c r="VWB185" s="869"/>
      <c r="VWC185" s="869"/>
      <c r="VWD185" s="869">
        <v>174</v>
      </c>
      <c r="VWE185" s="869"/>
      <c r="VWF185" s="869"/>
      <c r="VWG185" s="869"/>
      <c r="VWH185" s="869">
        <v>174</v>
      </c>
      <c r="VWI185" s="869"/>
      <c r="VWJ185" s="869"/>
      <c r="VWK185" s="869"/>
      <c r="VWL185" s="869">
        <v>174</v>
      </c>
      <c r="VWM185" s="869"/>
      <c r="VWN185" s="869"/>
      <c r="VWO185" s="869"/>
      <c r="VWP185" s="869">
        <v>174</v>
      </c>
      <c r="VWQ185" s="869"/>
      <c r="VWR185" s="869"/>
      <c r="VWS185" s="869"/>
      <c r="VWT185" s="869">
        <v>174</v>
      </c>
      <c r="VWU185" s="869"/>
      <c r="VWV185" s="869"/>
      <c r="VWW185" s="869"/>
      <c r="VWX185" s="869">
        <v>174</v>
      </c>
      <c r="VWY185" s="869"/>
      <c r="VWZ185" s="869"/>
      <c r="VXA185" s="869"/>
      <c r="VXB185" s="869">
        <v>174</v>
      </c>
      <c r="VXC185" s="869"/>
      <c r="VXD185" s="869"/>
      <c r="VXE185" s="869"/>
      <c r="VXF185" s="869">
        <v>174</v>
      </c>
      <c r="VXG185" s="869"/>
      <c r="VXH185" s="869"/>
      <c r="VXI185" s="869"/>
      <c r="VXJ185" s="869">
        <v>174</v>
      </c>
      <c r="VXK185" s="869"/>
      <c r="VXL185" s="869"/>
      <c r="VXM185" s="869"/>
      <c r="VXN185" s="869">
        <v>174</v>
      </c>
      <c r="VXO185" s="869"/>
      <c r="VXP185" s="869"/>
      <c r="VXQ185" s="869"/>
      <c r="VXR185" s="869">
        <v>174</v>
      </c>
      <c r="VXS185" s="869"/>
      <c r="VXT185" s="869"/>
      <c r="VXU185" s="869"/>
      <c r="VXV185" s="869">
        <v>174</v>
      </c>
      <c r="VXW185" s="869"/>
      <c r="VXX185" s="869"/>
      <c r="VXY185" s="869"/>
      <c r="VXZ185" s="869">
        <v>174</v>
      </c>
      <c r="VYA185" s="869"/>
      <c r="VYB185" s="869"/>
      <c r="VYC185" s="869"/>
      <c r="VYD185" s="869">
        <v>174</v>
      </c>
      <c r="VYE185" s="869"/>
      <c r="VYF185" s="869"/>
      <c r="VYG185" s="869"/>
      <c r="VYH185" s="869">
        <v>174</v>
      </c>
      <c r="VYI185" s="869"/>
      <c r="VYJ185" s="869"/>
      <c r="VYK185" s="869"/>
      <c r="VYL185" s="869">
        <v>174</v>
      </c>
      <c r="VYM185" s="869"/>
      <c r="VYN185" s="869"/>
      <c r="VYO185" s="869"/>
      <c r="VYP185" s="869">
        <v>174</v>
      </c>
      <c r="VYQ185" s="869"/>
      <c r="VYR185" s="869"/>
      <c r="VYS185" s="869"/>
      <c r="VYT185" s="869">
        <v>174</v>
      </c>
      <c r="VYU185" s="869"/>
      <c r="VYV185" s="869"/>
      <c r="VYW185" s="869"/>
      <c r="VYX185" s="869">
        <v>174</v>
      </c>
      <c r="VYY185" s="869"/>
      <c r="VYZ185" s="869"/>
      <c r="VZA185" s="869"/>
      <c r="VZB185" s="869">
        <v>174</v>
      </c>
      <c r="VZC185" s="869"/>
      <c r="VZD185" s="869"/>
      <c r="VZE185" s="869"/>
      <c r="VZF185" s="869">
        <v>174</v>
      </c>
      <c r="VZG185" s="869"/>
      <c r="VZH185" s="869"/>
      <c r="VZI185" s="869"/>
      <c r="VZJ185" s="869">
        <v>174</v>
      </c>
      <c r="VZK185" s="869"/>
      <c r="VZL185" s="869"/>
      <c r="VZM185" s="869"/>
      <c r="VZN185" s="869">
        <v>174</v>
      </c>
      <c r="VZO185" s="869"/>
      <c r="VZP185" s="869"/>
      <c r="VZQ185" s="869"/>
      <c r="VZR185" s="869">
        <v>174</v>
      </c>
      <c r="VZS185" s="869"/>
      <c r="VZT185" s="869"/>
      <c r="VZU185" s="869"/>
      <c r="VZV185" s="869">
        <v>174</v>
      </c>
      <c r="VZW185" s="869"/>
      <c r="VZX185" s="869"/>
      <c r="VZY185" s="869"/>
      <c r="VZZ185" s="869">
        <v>174</v>
      </c>
      <c r="WAA185" s="869"/>
      <c r="WAB185" s="869"/>
      <c r="WAC185" s="869"/>
      <c r="WAD185" s="869">
        <v>174</v>
      </c>
      <c r="WAE185" s="869"/>
      <c r="WAF185" s="869"/>
      <c r="WAG185" s="869"/>
      <c r="WAH185" s="869">
        <v>174</v>
      </c>
      <c r="WAI185" s="869"/>
      <c r="WAJ185" s="869"/>
      <c r="WAK185" s="869"/>
      <c r="WAL185" s="869">
        <v>174</v>
      </c>
      <c r="WAM185" s="869"/>
      <c r="WAN185" s="869"/>
      <c r="WAO185" s="869"/>
      <c r="WAP185" s="869">
        <v>174</v>
      </c>
      <c r="WAQ185" s="869"/>
      <c r="WAR185" s="869"/>
      <c r="WAS185" s="869"/>
      <c r="WAT185" s="869">
        <v>174</v>
      </c>
      <c r="WAU185" s="869"/>
      <c r="WAV185" s="869"/>
      <c r="WAW185" s="869"/>
      <c r="WAX185" s="869">
        <v>174</v>
      </c>
      <c r="WAY185" s="869"/>
      <c r="WAZ185" s="869"/>
      <c r="WBA185" s="869"/>
      <c r="WBB185" s="869">
        <v>174</v>
      </c>
      <c r="WBC185" s="869"/>
      <c r="WBD185" s="869"/>
      <c r="WBE185" s="869"/>
      <c r="WBF185" s="869">
        <v>174</v>
      </c>
      <c r="WBG185" s="869"/>
      <c r="WBH185" s="869"/>
      <c r="WBI185" s="869"/>
      <c r="WBJ185" s="869">
        <v>174</v>
      </c>
      <c r="WBK185" s="869"/>
      <c r="WBL185" s="869"/>
      <c r="WBM185" s="869"/>
      <c r="WBN185" s="869">
        <v>174</v>
      </c>
      <c r="WBO185" s="869"/>
      <c r="WBP185" s="869"/>
      <c r="WBQ185" s="869"/>
      <c r="WBR185" s="869">
        <v>174</v>
      </c>
      <c r="WBS185" s="869"/>
      <c r="WBT185" s="869"/>
      <c r="WBU185" s="869"/>
      <c r="WBV185" s="869">
        <v>174</v>
      </c>
      <c r="WBW185" s="869"/>
      <c r="WBX185" s="869"/>
      <c r="WBY185" s="869"/>
      <c r="WBZ185" s="869">
        <v>174</v>
      </c>
      <c r="WCA185" s="869"/>
      <c r="WCB185" s="869"/>
      <c r="WCC185" s="869"/>
      <c r="WCD185" s="869">
        <v>174</v>
      </c>
      <c r="WCE185" s="869"/>
      <c r="WCF185" s="869"/>
      <c r="WCG185" s="869"/>
      <c r="WCH185" s="869">
        <v>174</v>
      </c>
      <c r="WCI185" s="869"/>
      <c r="WCJ185" s="869"/>
      <c r="WCK185" s="869"/>
      <c r="WCL185" s="869">
        <v>174</v>
      </c>
      <c r="WCM185" s="869"/>
      <c r="WCN185" s="869"/>
      <c r="WCO185" s="869"/>
      <c r="WCP185" s="869">
        <v>174</v>
      </c>
      <c r="WCQ185" s="869"/>
      <c r="WCR185" s="869"/>
      <c r="WCS185" s="869"/>
      <c r="WCT185" s="869">
        <v>174</v>
      </c>
      <c r="WCU185" s="869"/>
      <c r="WCV185" s="869"/>
      <c r="WCW185" s="869"/>
      <c r="WCX185" s="869">
        <v>174</v>
      </c>
      <c r="WCY185" s="869"/>
      <c r="WCZ185" s="869"/>
      <c r="WDA185" s="869"/>
      <c r="WDB185" s="869">
        <v>174</v>
      </c>
      <c r="WDC185" s="869"/>
      <c r="WDD185" s="869"/>
      <c r="WDE185" s="869"/>
      <c r="WDF185" s="869">
        <v>174</v>
      </c>
      <c r="WDG185" s="869"/>
      <c r="WDH185" s="869"/>
      <c r="WDI185" s="869"/>
      <c r="WDJ185" s="869">
        <v>174</v>
      </c>
      <c r="WDK185" s="869"/>
      <c r="WDL185" s="869"/>
      <c r="WDM185" s="869"/>
      <c r="WDN185" s="869">
        <v>174</v>
      </c>
      <c r="WDO185" s="869"/>
      <c r="WDP185" s="869"/>
      <c r="WDQ185" s="869"/>
      <c r="WDR185" s="869">
        <v>174</v>
      </c>
      <c r="WDS185" s="869"/>
      <c r="WDT185" s="869"/>
      <c r="WDU185" s="869"/>
      <c r="WDV185" s="869">
        <v>174</v>
      </c>
      <c r="WDW185" s="869"/>
      <c r="WDX185" s="869"/>
      <c r="WDY185" s="869"/>
      <c r="WDZ185" s="869">
        <v>174</v>
      </c>
      <c r="WEA185" s="869"/>
      <c r="WEB185" s="869"/>
      <c r="WEC185" s="869"/>
      <c r="WED185" s="869">
        <v>174</v>
      </c>
      <c r="WEE185" s="869"/>
      <c r="WEF185" s="869"/>
      <c r="WEG185" s="869"/>
      <c r="WEH185" s="869">
        <v>174</v>
      </c>
      <c r="WEI185" s="869"/>
      <c r="WEJ185" s="869"/>
      <c r="WEK185" s="869"/>
      <c r="WEL185" s="869">
        <v>174</v>
      </c>
      <c r="WEM185" s="869"/>
      <c r="WEN185" s="869"/>
      <c r="WEO185" s="869"/>
      <c r="WEP185" s="869">
        <v>174</v>
      </c>
      <c r="WEQ185" s="869"/>
      <c r="WER185" s="869"/>
      <c r="WES185" s="869"/>
      <c r="WET185" s="869">
        <v>174</v>
      </c>
      <c r="WEU185" s="869"/>
      <c r="WEV185" s="869"/>
      <c r="WEW185" s="869"/>
      <c r="WEX185" s="869">
        <v>174</v>
      </c>
      <c r="WEY185" s="869"/>
      <c r="WEZ185" s="869"/>
      <c r="WFA185" s="869"/>
      <c r="WFB185" s="869">
        <v>174</v>
      </c>
      <c r="WFC185" s="869"/>
      <c r="WFD185" s="869"/>
      <c r="WFE185" s="869"/>
      <c r="WFF185" s="869">
        <v>174</v>
      </c>
      <c r="WFG185" s="869"/>
      <c r="WFH185" s="869"/>
      <c r="WFI185" s="869"/>
      <c r="WFJ185" s="869">
        <v>174</v>
      </c>
      <c r="WFK185" s="869"/>
      <c r="WFL185" s="869"/>
      <c r="WFM185" s="869"/>
      <c r="WFN185" s="869">
        <v>174</v>
      </c>
      <c r="WFO185" s="869"/>
      <c r="WFP185" s="869"/>
      <c r="WFQ185" s="869"/>
      <c r="WFR185" s="869">
        <v>174</v>
      </c>
      <c r="WFS185" s="869"/>
      <c r="WFT185" s="869"/>
      <c r="WFU185" s="869"/>
      <c r="WFV185" s="869">
        <v>174</v>
      </c>
      <c r="WFW185" s="869"/>
      <c r="WFX185" s="869"/>
      <c r="WFY185" s="869"/>
      <c r="WFZ185" s="869">
        <v>174</v>
      </c>
      <c r="WGA185" s="869"/>
      <c r="WGB185" s="869"/>
      <c r="WGC185" s="869"/>
      <c r="WGD185" s="869">
        <v>174</v>
      </c>
      <c r="WGE185" s="869"/>
      <c r="WGF185" s="869"/>
      <c r="WGG185" s="869"/>
      <c r="WGH185" s="869">
        <v>174</v>
      </c>
      <c r="WGI185" s="869"/>
      <c r="WGJ185" s="869"/>
      <c r="WGK185" s="869"/>
      <c r="WGL185" s="869">
        <v>174</v>
      </c>
      <c r="WGM185" s="869"/>
      <c r="WGN185" s="869"/>
      <c r="WGO185" s="869"/>
      <c r="WGP185" s="869">
        <v>174</v>
      </c>
      <c r="WGQ185" s="869"/>
      <c r="WGR185" s="869"/>
      <c r="WGS185" s="869"/>
      <c r="WGT185" s="869">
        <v>174</v>
      </c>
      <c r="WGU185" s="869"/>
      <c r="WGV185" s="869"/>
      <c r="WGW185" s="869"/>
      <c r="WGX185" s="869">
        <v>174</v>
      </c>
      <c r="WGY185" s="869"/>
      <c r="WGZ185" s="869"/>
      <c r="WHA185" s="869"/>
      <c r="WHB185" s="869">
        <v>174</v>
      </c>
      <c r="WHC185" s="869"/>
      <c r="WHD185" s="869"/>
      <c r="WHE185" s="869"/>
      <c r="WHF185" s="869">
        <v>174</v>
      </c>
      <c r="WHG185" s="869"/>
      <c r="WHH185" s="869"/>
      <c r="WHI185" s="869"/>
      <c r="WHJ185" s="869">
        <v>174</v>
      </c>
      <c r="WHK185" s="869"/>
      <c r="WHL185" s="869"/>
      <c r="WHM185" s="869"/>
      <c r="WHN185" s="869">
        <v>174</v>
      </c>
      <c r="WHO185" s="869"/>
      <c r="WHP185" s="869"/>
      <c r="WHQ185" s="869"/>
      <c r="WHR185" s="869">
        <v>174</v>
      </c>
      <c r="WHS185" s="869"/>
      <c r="WHT185" s="869"/>
      <c r="WHU185" s="869"/>
      <c r="WHV185" s="869">
        <v>174</v>
      </c>
      <c r="WHW185" s="869"/>
      <c r="WHX185" s="869"/>
      <c r="WHY185" s="869"/>
      <c r="WHZ185" s="869">
        <v>174</v>
      </c>
      <c r="WIA185" s="869"/>
      <c r="WIB185" s="869"/>
      <c r="WIC185" s="869"/>
      <c r="WID185" s="869">
        <v>174</v>
      </c>
      <c r="WIE185" s="869"/>
      <c r="WIF185" s="869"/>
      <c r="WIG185" s="869"/>
      <c r="WIH185" s="869">
        <v>174</v>
      </c>
      <c r="WII185" s="869"/>
      <c r="WIJ185" s="869"/>
      <c r="WIK185" s="869"/>
      <c r="WIL185" s="869">
        <v>174</v>
      </c>
      <c r="WIM185" s="869"/>
      <c r="WIN185" s="869"/>
      <c r="WIO185" s="869"/>
      <c r="WIP185" s="869">
        <v>174</v>
      </c>
      <c r="WIQ185" s="869"/>
      <c r="WIR185" s="869"/>
      <c r="WIS185" s="869"/>
      <c r="WIT185" s="869">
        <v>174</v>
      </c>
      <c r="WIU185" s="869"/>
      <c r="WIV185" s="869"/>
      <c r="WIW185" s="869"/>
      <c r="WIX185" s="869">
        <v>174</v>
      </c>
      <c r="WIY185" s="869"/>
      <c r="WIZ185" s="869"/>
      <c r="WJA185" s="869"/>
      <c r="WJB185" s="869">
        <v>174</v>
      </c>
      <c r="WJC185" s="869"/>
      <c r="WJD185" s="869"/>
      <c r="WJE185" s="869"/>
      <c r="WJF185" s="869">
        <v>174</v>
      </c>
      <c r="WJG185" s="869"/>
      <c r="WJH185" s="869"/>
      <c r="WJI185" s="869"/>
      <c r="WJJ185" s="869">
        <v>174</v>
      </c>
      <c r="WJK185" s="869"/>
      <c r="WJL185" s="869"/>
      <c r="WJM185" s="869"/>
      <c r="WJN185" s="869">
        <v>174</v>
      </c>
      <c r="WJO185" s="869"/>
      <c r="WJP185" s="869"/>
      <c r="WJQ185" s="869"/>
      <c r="WJR185" s="869">
        <v>174</v>
      </c>
      <c r="WJS185" s="869"/>
      <c r="WJT185" s="869"/>
      <c r="WJU185" s="869"/>
      <c r="WJV185" s="869">
        <v>174</v>
      </c>
      <c r="WJW185" s="869"/>
      <c r="WJX185" s="869"/>
      <c r="WJY185" s="869"/>
      <c r="WJZ185" s="869">
        <v>174</v>
      </c>
      <c r="WKA185" s="869"/>
      <c r="WKB185" s="869"/>
      <c r="WKC185" s="869"/>
      <c r="WKD185" s="869">
        <v>174</v>
      </c>
      <c r="WKE185" s="869"/>
      <c r="WKF185" s="869"/>
      <c r="WKG185" s="869"/>
      <c r="WKH185" s="869">
        <v>174</v>
      </c>
      <c r="WKI185" s="869"/>
      <c r="WKJ185" s="869"/>
      <c r="WKK185" s="869"/>
      <c r="WKL185" s="869">
        <v>174</v>
      </c>
      <c r="WKM185" s="869"/>
      <c r="WKN185" s="869"/>
      <c r="WKO185" s="869"/>
      <c r="WKP185" s="869">
        <v>174</v>
      </c>
      <c r="WKQ185" s="869"/>
      <c r="WKR185" s="869"/>
      <c r="WKS185" s="869"/>
      <c r="WKT185" s="869">
        <v>174</v>
      </c>
      <c r="WKU185" s="869"/>
      <c r="WKV185" s="869"/>
      <c r="WKW185" s="869"/>
      <c r="WKX185" s="869">
        <v>174</v>
      </c>
      <c r="WKY185" s="869"/>
      <c r="WKZ185" s="869"/>
      <c r="WLA185" s="869"/>
      <c r="WLB185" s="869">
        <v>174</v>
      </c>
      <c r="WLC185" s="869"/>
      <c r="WLD185" s="869"/>
      <c r="WLE185" s="869"/>
      <c r="WLF185" s="869">
        <v>174</v>
      </c>
      <c r="WLG185" s="869"/>
      <c r="WLH185" s="869"/>
      <c r="WLI185" s="869"/>
      <c r="WLJ185" s="869">
        <v>174</v>
      </c>
      <c r="WLK185" s="869"/>
      <c r="WLL185" s="869"/>
      <c r="WLM185" s="869"/>
      <c r="WLN185" s="869">
        <v>174</v>
      </c>
      <c r="WLO185" s="869"/>
      <c r="WLP185" s="869"/>
      <c r="WLQ185" s="869"/>
      <c r="WLR185" s="869">
        <v>174</v>
      </c>
      <c r="WLS185" s="869"/>
      <c r="WLT185" s="869"/>
      <c r="WLU185" s="869"/>
      <c r="WLV185" s="869">
        <v>174</v>
      </c>
      <c r="WLW185" s="869"/>
      <c r="WLX185" s="869"/>
      <c r="WLY185" s="869"/>
      <c r="WLZ185" s="869">
        <v>174</v>
      </c>
      <c r="WMA185" s="869"/>
      <c r="WMB185" s="869"/>
      <c r="WMC185" s="869"/>
      <c r="WMD185" s="869">
        <v>174</v>
      </c>
      <c r="WME185" s="869"/>
      <c r="WMF185" s="869"/>
      <c r="WMG185" s="869"/>
      <c r="WMH185" s="869">
        <v>174</v>
      </c>
      <c r="WMI185" s="869"/>
      <c r="WMJ185" s="869"/>
      <c r="WMK185" s="869"/>
      <c r="WML185" s="869">
        <v>174</v>
      </c>
      <c r="WMM185" s="869"/>
      <c r="WMN185" s="869"/>
      <c r="WMO185" s="869"/>
      <c r="WMP185" s="869">
        <v>174</v>
      </c>
      <c r="WMQ185" s="869"/>
      <c r="WMR185" s="869"/>
      <c r="WMS185" s="869"/>
      <c r="WMT185" s="869">
        <v>174</v>
      </c>
      <c r="WMU185" s="869"/>
      <c r="WMV185" s="869"/>
      <c r="WMW185" s="869"/>
      <c r="WMX185" s="869">
        <v>174</v>
      </c>
      <c r="WMY185" s="869"/>
      <c r="WMZ185" s="869"/>
      <c r="WNA185" s="869"/>
      <c r="WNB185" s="869">
        <v>174</v>
      </c>
      <c r="WNC185" s="869"/>
      <c r="WND185" s="869"/>
      <c r="WNE185" s="869"/>
      <c r="WNF185" s="869">
        <v>174</v>
      </c>
      <c r="WNG185" s="869"/>
      <c r="WNH185" s="869"/>
      <c r="WNI185" s="869"/>
      <c r="WNJ185" s="869">
        <v>174</v>
      </c>
      <c r="WNK185" s="869"/>
      <c r="WNL185" s="869"/>
      <c r="WNM185" s="869"/>
      <c r="WNN185" s="869">
        <v>174</v>
      </c>
      <c r="WNO185" s="869"/>
      <c r="WNP185" s="869"/>
      <c r="WNQ185" s="869"/>
      <c r="WNR185" s="869">
        <v>174</v>
      </c>
      <c r="WNS185" s="869"/>
      <c r="WNT185" s="869"/>
      <c r="WNU185" s="869"/>
      <c r="WNV185" s="869">
        <v>174</v>
      </c>
      <c r="WNW185" s="869"/>
      <c r="WNX185" s="869"/>
      <c r="WNY185" s="869"/>
      <c r="WNZ185" s="869">
        <v>174</v>
      </c>
      <c r="WOA185" s="869"/>
      <c r="WOB185" s="869"/>
      <c r="WOC185" s="869"/>
      <c r="WOD185" s="869">
        <v>174</v>
      </c>
      <c r="WOE185" s="869"/>
      <c r="WOF185" s="869"/>
      <c r="WOG185" s="869"/>
      <c r="WOH185" s="869">
        <v>174</v>
      </c>
      <c r="WOI185" s="869"/>
      <c r="WOJ185" s="869"/>
      <c r="WOK185" s="869"/>
      <c r="WOL185" s="869">
        <v>174</v>
      </c>
      <c r="WOM185" s="869"/>
      <c r="WON185" s="869"/>
      <c r="WOO185" s="869"/>
      <c r="WOP185" s="869">
        <v>174</v>
      </c>
      <c r="WOQ185" s="869"/>
      <c r="WOR185" s="869"/>
      <c r="WOS185" s="869"/>
      <c r="WOT185" s="869">
        <v>174</v>
      </c>
      <c r="WOU185" s="869"/>
      <c r="WOV185" s="869"/>
      <c r="WOW185" s="869"/>
      <c r="WOX185" s="869">
        <v>174</v>
      </c>
      <c r="WOY185" s="869"/>
      <c r="WOZ185" s="869"/>
      <c r="WPA185" s="869"/>
      <c r="WPB185" s="869">
        <v>174</v>
      </c>
      <c r="WPC185" s="869"/>
      <c r="WPD185" s="869"/>
      <c r="WPE185" s="869"/>
      <c r="WPF185" s="869">
        <v>174</v>
      </c>
      <c r="WPG185" s="869"/>
      <c r="WPH185" s="869"/>
      <c r="WPI185" s="869"/>
      <c r="WPJ185" s="869">
        <v>174</v>
      </c>
      <c r="WPK185" s="869"/>
      <c r="WPL185" s="869"/>
      <c r="WPM185" s="869"/>
      <c r="WPN185" s="869">
        <v>174</v>
      </c>
      <c r="WPO185" s="869"/>
      <c r="WPP185" s="869"/>
      <c r="WPQ185" s="869"/>
      <c r="WPR185" s="869">
        <v>174</v>
      </c>
      <c r="WPS185" s="869"/>
      <c r="WPT185" s="869"/>
      <c r="WPU185" s="869"/>
      <c r="WPV185" s="869">
        <v>174</v>
      </c>
      <c r="WPW185" s="869"/>
      <c r="WPX185" s="869"/>
      <c r="WPY185" s="869"/>
      <c r="WPZ185" s="869">
        <v>174</v>
      </c>
      <c r="WQA185" s="869"/>
      <c r="WQB185" s="869"/>
      <c r="WQC185" s="869"/>
      <c r="WQD185" s="869">
        <v>174</v>
      </c>
      <c r="WQE185" s="869"/>
      <c r="WQF185" s="869"/>
      <c r="WQG185" s="869"/>
      <c r="WQH185" s="869">
        <v>174</v>
      </c>
      <c r="WQI185" s="869"/>
      <c r="WQJ185" s="869"/>
      <c r="WQK185" s="869"/>
      <c r="WQL185" s="869">
        <v>174</v>
      </c>
      <c r="WQM185" s="869"/>
      <c r="WQN185" s="869"/>
      <c r="WQO185" s="869"/>
      <c r="WQP185" s="869">
        <v>174</v>
      </c>
      <c r="WQQ185" s="869"/>
      <c r="WQR185" s="869"/>
      <c r="WQS185" s="869"/>
      <c r="WQT185" s="869">
        <v>174</v>
      </c>
      <c r="WQU185" s="869"/>
      <c r="WQV185" s="869"/>
      <c r="WQW185" s="869"/>
      <c r="WQX185" s="869">
        <v>174</v>
      </c>
      <c r="WQY185" s="869"/>
      <c r="WQZ185" s="869"/>
      <c r="WRA185" s="869"/>
      <c r="WRB185" s="869">
        <v>174</v>
      </c>
      <c r="WRC185" s="869"/>
      <c r="WRD185" s="869"/>
      <c r="WRE185" s="869"/>
      <c r="WRF185" s="869">
        <v>174</v>
      </c>
      <c r="WRG185" s="869"/>
      <c r="WRH185" s="869"/>
      <c r="WRI185" s="869"/>
      <c r="WRJ185" s="869">
        <v>174</v>
      </c>
      <c r="WRK185" s="869"/>
      <c r="WRL185" s="869"/>
      <c r="WRM185" s="869"/>
      <c r="WRN185" s="869">
        <v>174</v>
      </c>
      <c r="WRO185" s="869"/>
      <c r="WRP185" s="869"/>
      <c r="WRQ185" s="869"/>
      <c r="WRR185" s="869">
        <v>174</v>
      </c>
      <c r="WRS185" s="869"/>
      <c r="WRT185" s="869"/>
      <c r="WRU185" s="869"/>
      <c r="WRV185" s="869">
        <v>174</v>
      </c>
      <c r="WRW185" s="869"/>
      <c r="WRX185" s="869"/>
      <c r="WRY185" s="869"/>
      <c r="WRZ185" s="869">
        <v>174</v>
      </c>
      <c r="WSA185" s="869"/>
      <c r="WSB185" s="869"/>
      <c r="WSC185" s="869"/>
      <c r="WSD185" s="869">
        <v>174</v>
      </c>
      <c r="WSE185" s="869"/>
      <c r="WSF185" s="869"/>
      <c r="WSG185" s="869"/>
      <c r="WSH185" s="869">
        <v>174</v>
      </c>
      <c r="WSI185" s="869"/>
      <c r="WSJ185" s="869"/>
      <c r="WSK185" s="869"/>
      <c r="WSL185" s="869">
        <v>174</v>
      </c>
      <c r="WSM185" s="869"/>
      <c r="WSN185" s="869"/>
      <c r="WSO185" s="869"/>
      <c r="WSP185" s="869">
        <v>174</v>
      </c>
      <c r="WSQ185" s="869"/>
      <c r="WSR185" s="869"/>
      <c r="WSS185" s="869"/>
      <c r="WST185" s="869">
        <v>174</v>
      </c>
      <c r="WSU185" s="869"/>
      <c r="WSV185" s="869"/>
      <c r="WSW185" s="869"/>
      <c r="WSX185" s="869">
        <v>174</v>
      </c>
      <c r="WSY185" s="869"/>
      <c r="WSZ185" s="869"/>
      <c r="WTA185" s="869"/>
      <c r="WTB185" s="869">
        <v>174</v>
      </c>
      <c r="WTC185" s="869"/>
      <c r="WTD185" s="869"/>
      <c r="WTE185" s="869"/>
      <c r="WTF185" s="869">
        <v>174</v>
      </c>
      <c r="WTG185" s="869"/>
      <c r="WTH185" s="869"/>
      <c r="WTI185" s="869"/>
      <c r="WTJ185" s="869">
        <v>174</v>
      </c>
      <c r="WTK185" s="869"/>
      <c r="WTL185" s="869"/>
      <c r="WTM185" s="869"/>
      <c r="WTN185" s="869">
        <v>174</v>
      </c>
      <c r="WTO185" s="869"/>
      <c r="WTP185" s="869"/>
      <c r="WTQ185" s="869"/>
      <c r="WTR185" s="869">
        <v>174</v>
      </c>
      <c r="WTS185" s="869"/>
      <c r="WTT185" s="869"/>
      <c r="WTU185" s="869"/>
      <c r="WTV185" s="869">
        <v>174</v>
      </c>
      <c r="WTW185" s="869"/>
      <c r="WTX185" s="869"/>
      <c r="WTY185" s="869"/>
      <c r="WTZ185" s="869">
        <v>174</v>
      </c>
      <c r="WUA185" s="869"/>
      <c r="WUB185" s="869"/>
      <c r="WUC185" s="869"/>
      <c r="WUD185" s="869">
        <v>174</v>
      </c>
      <c r="WUE185" s="869"/>
      <c r="WUF185" s="869"/>
      <c r="WUG185" s="869"/>
      <c r="WUH185" s="869">
        <v>174</v>
      </c>
      <c r="WUI185" s="869"/>
      <c r="WUJ185" s="869"/>
      <c r="WUK185" s="869"/>
      <c r="WUL185" s="869">
        <v>174</v>
      </c>
      <c r="WUM185" s="869"/>
      <c r="WUN185" s="869"/>
      <c r="WUO185" s="869"/>
      <c r="WUP185" s="869">
        <v>174</v>
      </c>
      <c r="WUQ185" s="869"/>
      <c r="WUR185" s="869"/>
      <c r="WUS185" s="869"/>
      <c r="WUT185" s="869">
        <v>174</v>
      </c>
      <c r="WUU185" s="869"/>
      <c r="WUV185" s="869"/>
      <c r="WUW185" s="869"/>
      <c r="WUX185" s="869">
        <v>174</v>
      </c>
      <c r="WUY185" s="869"/>
      <c r="WUZ185" s="869"/>
      <c r="WVA185" s="869"/>
      <c r="WVB185" s="869">
        <v>174</v>
      </c>
      <c r="WVC185" s="869"/>
      <c r="WVD185" s="869"/>
      <c r="WVE185" s="869"/>
      <c r="WVF185" s="869">
        <v>174</v>
      </c>
      <c r="WVG185" s="869"/>
      <c r="WVH185" s="869"/>
      <c r="WVI185" s="869"/>
      <c r="WVJ185" s="869">
        <v>174</v>
      </c>
      <c r="WVK185" s="869"/>
      <c r="WVL185" s="869"/>
      <c r="WVM185" s="869"/>
      <c r="WVN185" s="869">
        <v>174</v>
      </c>
      <c r="WVO185" s="869"/>
      <c r="WVP185" s="869"/>
      <c r="WVQ185" s="869"/>
      <c r="WVR185" s="869">
        <v>174</v>
      </c>
      <c r="WVS185" s="869"/>
      <c r="WVT185" s="869"/>
      <c r="WVU185" s="869"/>
      <c r="WVV185" s="869">
        <v>174</v>
      </c>
      <c r="WVW185" s="869"/>
      <c r="WVX185" s="869"/>
      <c r="WVY185" s="869"/>
      <c r="WVZ185" s="869">
        <v>174</v>
      </c>
      <c r="WWA185" s="869"/>
      <c r="WWB185" s="869"/>
      <c r="WWC185" s="869"/>
      <c r="WWD185" s="869">
        <v>174</v>
      </c>
      <c r="WWE185" s="869"/>
      <c r="WWF185" s="869"/>
      <c r="WWG185" s="869"/>
      <c r="WWH185" s="869">
        <v>174</v>
      </c>
      <c r="WWI185" s="869"/>
      <c r="WWJ185" s="869"/>
      <c r="WWK185" s="869"/>
      <c r="WWL185" s="869">
        <v>174</v>
      </c>
      <c r="WWM185" s="869"/>
      <c r="WWN185" s="869"/>
      <c r="WWO185" s="869"/>
      <c r="WWP185" s="869">
        <v>174</v>
      </c>
      <c r="WWQ185" s="869"/>
      <c r="WWR185" s="869"/>
      <c r="WWS185" s="869"/>
      <c r="WWT185" s="869">
        <v>174</v>
      </c>
      <c r="WWU185" s="869"/>
      <c r="WWV185" s="869"/>
      <c r="WWW185" s="869"/>
      <c r="WWX185" s="869">
        <v>174</v>
      </c>
      <c r="WWY185" s="869"/>
      <c r="WWZ185" s="869"/>
      <c r="WXA185" s="869"/>
      <c r="WXB185" s="869">
        <v>174</v>
      </c>
      <c r="WXC185" s="869"/>
      <c r="WXD185" s="869"/>
      <c r="WXE185" s="869"/>
      <c r="WXF185" s="869">
        <v>174</v>
      </c>
      <c r="WXG185" s="869"/>
      <c r="WXH185" s="869"/>
      <c r="WXI185" s="869"/>
      <c r="WXJ185" s="869">
        <v>174</v>
      </c>
      <c r="WXK185" s="869"/>
      <c r="WXL185" s="869"/>
      <c r="WXM185" s="869"/>
      <c r="WXN185" s="869">
        <v>174</v>
      </c>
      <c r="WXO185" s="869"/>
      <c r="WXP185" s="869"/>
      <c r="WXQ185" s="869"/>
      <c r="WXR185" s="869">
        <v>174</v>
      </c>
      <c r="WXS185" s="869"/>
      <c r="WXT185" s="869"/>
      <c r="WXU185" s="869"/>
      <c r="WXV185" s="869">
        <v>174</v>
      </c>
      <c r="WXW185" s="869"/>
      <c r="WXX185" s="869"/>
      <c r="WXY185" s="869"/>
      <c r="WXZ185" s="869">
        <v>174</v>
      </c>
      <c r="WYA185" s="869"/>
      <c r="WYB185" s="869"/>
      <c r="WYC185" s="869"/>
      <c r="WYD185" s="869">
        <v>174</v>
      </c>
      <c r="WYE185" s="869"/>
      <c r="WYF185" s="869"/>
      <c r="WYG185" s="869"/>
      <c r="WYH185" s="869">
        <v>174</v>
      </c>
      <c r="WYI185" s="869"/>
      <c r="WYJ185" s="869"/>
      <c r="WYK185" s="869"/>
      <c r="WYL185" s="869">
        <v>174</v>
      </c>
      <c r="WYM185" s="869"/>
      <c r="WYN185" s="869"/>
      <c r="WYO185" s="869"/>
      <c r="WYP185" s="869">
        <v>174</v>
      </c>
      <c r="WYQ185" s="869"/>
      <c r="WYR185" s="869"/>
      <c r="WYS185" s="869"/>
      <c r="WYT185" s="869">
        <v>174</v>
      </c>
      <c r="WYU185" s="869"/>
      <c r="WYV185" s="869"/>
      <c r="WYW185" s="869"/>
      <c r="WYX185" s="869">
        <v>174</v>
      </c>
      <c r="WYY185" s="869"/>
      <c r="WYZ185" s="869"/>
      <c r="WZA185" s="869"/>
      <c r="WZB185" s="869">
        <v>174</v>
      </c>
      <c r="WZC185" s="869"/>
      <c r="WZD185" s="869"/>
      <c r="WZE185" s="869"/>
      <c r="WZF185" s="869">
        <v>174</v>
      </c>
      <c r="WZG185" s="869"/>
      <c r="WZH185" s="869"/>
      <c r="WZI185" s="869"/>
      <c r="WZJ185" s="869">
        <v>174</v>
      </c>
      <c r="WZK185" s="869"/>
      <c r="WZL185" s="869"/>
      <c r="WZM185" s="869"/>
      <c r="WZN185" s="869">
        <v>174</v>
      </c>
      <c r="WZO185" s="869"/>
      <c r="WZP185" s="869"/>
      <c r="WZQ185" s="869"/>
      <c r="WZR185" s="869">
        <v>174</v>
      </c>
      <c r="WZS185" s="869"/>
      <c r="WZT185" s="869"/>
      <c r="WZU185" s="869"/>
      <c r="WZV185" s="869">
        <v>174</v>
      </c>
      <c r="WZW185" s="869"/>
      <c r="WZX185" s="869"/>
      <c r="WZY185" s="869"/>
      <c r="WZZ185" s="869">
        <v>174</v>
      </c>
      <c r="XAA185" s="869"/>
      <c r="XAB185" s="869"/>
      <c r="XAC185" s="869"/>
      <c r="XAD185" s="869">
        <v>174</v>
      </c>
      <c r="XAE185" s="869"/>
      <c r="XAF185" s="869"/>
      <c r="XAG185" s="869"/>
      <c r="XAH185" s="869">
        <v>174</v>
      </c>
      <c r="XAI185" s="869"/>
      <c r="XAJ185" s="869"/>
      <c r="XAK185" s="869"/>
      <c r="XAL185" s="869">
        <v>174</v>
      </c>
      <c r="XAM185" s="869"/>
      <c r="XAN185" s="869"/>
      <c r="XAO185" s="869"/>
      <c r="XAP185" s="869">
        <v>174</v>
      </c>
      <c r="XAQ185" s="869"/>
      <c r="XAR185" s="869"/>
      <c r="XAS185" s="869"/>
      <c r="XAT185" s="869">
        <v>174</v>
      </c>
      <c r="XAU185" s="869"/>
      <c r="XAV185" s="869"/>
      <c r="XAW185" s="869"/>
      <c r="XAX185" s="869">
        <v>174</v>
      </c>
      <c r="XAY185" s="869"/>
      <c r="XAZ185" s="869"/>
      <c r="XBA185" s="869"/>
      <c r="XBB185" s="869">
        <v>174</v>
      </c>
      <c r="XBC185" s="869"/>
      <c r="XBD185" s="869"/>
      <c r="XBE185" s="869"/>
      <c r="XBF185" s="869">
        <v>174</v>
      </c>
      <c r="XBG185" s="869"/>
      <c r="XBH185" s="869"/>
      <c r="XBI185" s="869"/>
      <c r="XBJ185" s="869">
        <v>174</v>
      </c>
      <c r="XBK185" s="869"/>
      <c r="XBL185" s="869"/>
      <c r="XBM185" s="869"/>
      <c r="XBN185" s="869">
        <v>174</v>
      </c>
      <c r="XBO185" s="869"/>
      <c r="XBP185" s="869"/>
      <c r="XBQ185" s="869"/>
      <c r="XBR185" s="869">
        <v>174</v>
      </c>
      <c r="XBS185" s="869"/>
      <c r="XBT185" s="869"/>
      <c r="XBU185" s="869"/>
      <c r="XBV185" s="869">
        <v>174</v>
      </c>
      <c r="XBW185" s="869"/>
      <c r="XBX185" s="869"/>
      <c r="XBY185" s="869"/>
      <c r="XBZ185" s="869">
        <v>174</v>
      </c>
      <c r="XCA185" s="869"/>
      <c r="XCB185" s="869"/>
      <c r="XCC185" s="869"/>
      <c r="XCD185" s="869">
        <v>174</v>
      </c>
      <c r="XCE185" s="869"/>
      <c r="XCF185" s="869"/>
      <c r="XCG185" s="869"/>
      <c r="XCH185" s="869">
        <v>174</v>
      </c>
      <c r="XCI185" s="869"/>
      <c r="XCJ185" s="869"/>
      <c r="XCK185" s="869"/>
      <c r="XCL185" s="869">
        <v>174</v>
      </c>
      <c r="XCM185" s="869"/>
      <c r="XCN185" s="869"/>
      <c r="XCO185" s="869"/>
      <c r="XCP185" s="869">
        <v>174</v>
      </c>
      <c r="XCQ185" s="869"/>
      <c r="XCR185" s="869"/>
      <c r="XCS185" s="869"/>
      <c r="XCT185" s="869">
        <v>174</v>
      </c>
      <c r="XCU185" s="869"/>
      <c r="XCV185" s="869"/>
      <c r="XCW185" s="869"/>
      <c r="XCX185" s="869">
        <v>174</v>
      </c>
      <c r="XCY185" s="869"/>
      <c r="XCZ185" s="869"/>
      <c r="XDA185" s="869"/>
      <c r="XDB185" s="869">
        <v>174</v>
      </c>
      <c r="XDC185" s="869"/>
      <c r="XDD185" s="869"/>
      <c r="XDE185" s="869"/>
      <c r="XDF185" s="869">
        <v>174</v>
      </c>
      <c r="XDG185" s="869"/>
      <c r="XDH185" s="869"/>
      <c r="XDI185" s="869"/>
      <c r="XDJ185" s="869">
        <v>174</v>
      </c>
      <c r="XDK185" s="869"/>
      <c r="XDL185" s="869"/>
      <c r="XDM185" s="869"/>
      <c r="XDN185" s="869">
        <v>174</v>
      </c>
      <c r="XDO185" s="869"/>
      <c r="XDP185" s="869"/>
      <c r="XDQ185" s="869"/>
      <c r="XDR185" s="869">
        <v>174</v>
      </c>
      <c r="XDS185" s="869"/>
      <c r="XDT185" s="869"/>
      <c r="XDU185" s="869"/>
    </row>
    <row r="186" spans="1:16349" ht="21.75" customHeight="1">
      <c r="A186" s="767" t="s">
        <v>104</v>
      </c>
      <c r="B186" s="767"/>
      <c r="C186" s="767"/>
      <c r="D186" s="767"/>
    </row>
    <row r="187" spans="1:16349" ht="33.75" customHeight="1">
      <c r="A187" s="767" t="s">
        <v>76</v>
      </c>
      <c r="B187" s="767"/>
      <c r="C187" s="767"/>
      <c r="D187" s="767"/>
    </row>
    <row r="188" spans="1:16349" ht="22.5" customHeight="1" thickBot="1">
      <c r="A188" s="17" t="s">
        <v>6</v>
      </c>
      <c r="B188" s="18"/>
      <c r="C188" s="18"/>
      <c r="D188" s="16"/>
    </row>
    <row r="189" spans="1:16349" ht="29.25" customHeight="1" thickTop="1">
      <c r="A189" s="29" t="s">
        <v>43</v>
      </c>
      <c r="B189" s="29" t="s">
        <v>44</v>
      </c>
      <c r="C189" s="29" t="s">
        <v>45</v>
      </c>
      <c r="D189" s="29" t="s">
        <v>67</v>
      </c>
    </row>
    <row r="190" spans="1:16349" ht="21.95" customHeight="1">
      <c r="A190" s="46" t="s">
        <v>46</v>
      </c>
      <c r="B190" s="2">
        <v>106</v>
      </c>
      <c r="C190" s="15">
        <f>B190/489*100</f>
        <v>21.676891615541923</v>
      </c>
      <c r="D190" s="15">
        <f>B190/1150079*100000</f>
        <v>9.2167581531355669</v>
      </c>
    </row>
    <row r="191" spans="1:16349" ht="21.95" customHeight="1">
      <c r="A191" s="34" t="s">
        <v>47</v>
      </c>
      <c r="B191" s="4">
        <v>56</v>
      </c>
      <c r="C191" s="14">
        <f>B191/489*100</f>
        <v>11.451942740286299</v>
      </c>
      <c r="D191" s="14">
        <f>B191/1150079*100000</f>
        <v>4.8692307224112428</v>
      </c>
    </row>
    <row r="192" spans="1:16349" ht="21.95" customHeight="1">
      <c r="A192" s="34" t="s">
        <v>54</v>
      </c>
      <c r="B192" s="4">
        <v>49</v>
      </c>
      <c r="C192" s="14">
        <f t="shared" ref="C192:C201" si="20">B192/489*100</f>
        <v>10.020449897750511</v>
      </c>
      <c r="D192" s="14">
        <f t="shared" ref="D192:D201" si="21">B192/1150079*100000</f>
        <v>4.2605768821098371</v>
      </c>
    </row>
    <row r="193" spans="1:4" ht="21.95" customHeight="1">
      <c r="A193" s="34" t="s">
        <v>49</v>
      </c>
      <c r="B193" s="4">
        <v>31</v>
      </c>
      <c r="C193" s="14">
        <f t="shared" si="20"/>
        <v>6.3394683026584868</v>
      </c>
      <c r="D193" s="14">
        <f t="shared" si="21"/>
        <v>2.6954670070490812</v>
      </c>
    </row>
    <row r="194" spans="1:4" ht="21.95" customHeight="1">
      <c r="A194" s="34" t="s">
        <v>82</v>
      </c>
      <c r="B194" s="4">
        <v>21</v>
      </c>
      <c r="C194" s="14">
        <f t="shared" si="20"/>
        <v>4.294478527607362</v>
      </c>
      <c r="D194" s="14">
        <f t="shared" si="21"/>
        <v>1.8259615209042164</v>
      </c>
    </row>
    <row r="195" spans="1:4" ht="21.95" customHeight="1">
      <c r="A195" s="34" t="s">
        <v>51</v>
      </c>
      <c r="B195" s="4">
        <v>19</v>
      </c>
      <c r="C195" s="14">
        <f t="shared" si="20"/>
        <v>3.8854805725971371</v>
      </c>
      <c r="D195" s="14">
        <f t="shared" si="21"/>
        <v>1.652060423675243</v>
      </c>
    </row>
    <row r="196" spans="1:4" ht="21.95" customHeight="1">
      <c r="A196" s="34" t="s">
        <v>57</v>
      </c>
      <c r="B196" s="4">
        <v>18</v>
      </c>
      <c r="C196" s="14">
        <f t="shared" si="20"/>
        <v>3.6809815950920246</v>
      </c>
      <c r="D196" s="14">
        <f t="shared" si="21"/>
        <v>1.5651098750607568</v>
      </c>
    </row>
    <row r="197" spans="1:4" ht="21.95" customHeight="1">
      <c r="A197" s="34" t="s">
        <v>53</v>
      </c>
      <c r="B197" s="4">
        <v>17</v>
      </c>
      <c r="C197" s="14">
        <f t="shared" si="20"/>
        <v>3.4764826175869121</v>
      </c>
      <c r="D197" s="14">
        <f t="shared" si="21"/>
        <v>1.4781593264462702</v>
      </c>
    </row>
    <row r="198" spans="1:4" ht="21.95" customHeight="1">
      <c r="A198" s="34" t="s">
        <v>79</v>
      </c>
      <c r="B198" s="4">
        <v>15</v>
      </c>
      <c r="C198" s="14">
        <f t="shared" si="20"/>
        <v>3.0674846625766872</v>
      </c>
      <c r="D198" s="14">
        <f t="shared" si="21"/>
        <v>1.3042582292172973</v>
      </c>
    </row>
    <row r="199" spans="1:4" s="64" customFormat="1" ht="21.95" customHeight="1">
      <c r="A199" s="34" t="s">
        <v>48</v>
      </c>
      <c r="B199" s="7">
        <v>13</v>
      </c>
      <c r="C199" s="14">
        <f t="shared" si="20"/>
        <v>2.6584867075664622</v>
      </c>
      <c r="D199" s="14">
        <f t="shared" si="21"/>
        <v>1.1303571319883243</v>
      </c>
    </row>
    <row r="200" spans="1:4" ht="21.95" customHeight="1">
      <c r="A200" s="35" t="s">
        <v>52</v>
      </c>
      <c r="B200" s="7">
        <v>144</v>
      </c>
      <c r="C200" s="20">
        <f t="shared" si="20"/>
        <v>29.447852760736197</v>
      </c>
      <c r="D200" s="20">
        <f t="shared" si="21"/>
        <v>12.520879000486055</v>
      </c>
    </row>
    <row r="201" spans="1:4" ht="21.95" customHeight="1" thickBot="1">
      <c r="A201" s="36" t="s">
        <v>2</v>
      </c>
      <c r="B201" s="6">
        <f>SUM(B190:B200)</f>
        <v>489</v>
      </c>
      <c r="C201" s="21">
        <f t="shared" si="20"/>
        <v>100</v>
      </c>
      <c r="D201" s="21">
        <f t="shared" si="21"/>
        <v>42.518818272483891</v>
      </c>
    </row>
    <row r="202" spans="1:4" ht="15" customHeight="1" thickTop="1">
      <c r="A202" s="22"/>
      <c r="B202" s="3"/>
      <c r="C202" s="13"/>
      <c r="D202" s="13"/>
    </row>
    <row r="203" spans="1:4" ht="20.100000000000001" customHeight="1" thickBot="1">
      <c r="A203" s="17" t="s">
        <v>7</v>
      </c>
      <c r="B203" s="18"/>
      <c r="C203" s="18"/>
      <c r="D203" s="16"/>
    </row>
    <row r="204" spans="1:4" ht="33" customHeight="1" thickTop="1">
      <c r="A204" s="29" t="s">
        <v>43</v>
      </c>
      <c r="B204" s="29" t="s">
        <v>44</v>
      </c>
      <c r="C204" s="29" t="s">
        <v>45</v>
      </c>
      <c r="D204" s="29" t="s">
        <v>67</v>
      </c>
    </row>
    <row r="205" spans="1:4" s="47" customFormat="1" ht="21.95" customHeight="1">
      <c r="A205" s="46" t="s">
        <v>46</v>
      </c>
      <c r="B205" s="2">
        <v>108</v>
      </c>
      <c r="C205" s="15">
        <f>B205/560*100</f>
        <v>19.285714285714288</v>
      </c>
      <c r="D205" s="15">
        <f>B205/1337786*100000</f>
        <v>8.0730400826440114</v>
      </c>
    </row>
    <row r="206" spans="1:4" s="47" customFormat="1" ht="21.95" customHeight="1">
      <c r="A206" s="40" t="s">
        <v>57</v>
      </c>
      <c r="B206" s="28">
        <v>45</v>
      </c>
      <c r="C206" s="14">
        <f>B206/560*100</f>
        <v>8.0357142857142865</v>
      </c>
      <c r="D206" s="14">
        <f>B206/1337786*100000</f>
        <v>3.363766701101671</v>
      </c>
    </row>
    <row r="207" spans="1:4" s="47" customFormat="1" ht="21.95" customHeight="1">
      <c r="A207" s="34" t="s">
        <v>79</v>
      </c>
      <c r="B207" s="28">
        <v>42</v>
      </c>
      <c r="C207" s="14">
        <f t="shared" ref="C207:C216" si="22">B207/560*100</f>
        <v>7.5</v>
      </c>
      <c r="D207" s="14">
        <f t="shared" ref="D207:D216" si="23">B207/1337786*100000</f>
        <v>3.139515587694893</v>
      </c>
    </row>
    <row r="208" spans="1:4" s="47" customFormat="1" ht="21.95" customHeight="1">
      <c r="A208" s="34" t="s">
        <v>47</v>
      </c>
      <c r="B208" s="66">
        <v>37</v>
      </c>
      <c r="C208" s="14">
        <f t="shared" si="22"/>
        <v>6.6071428571428577</v>
      </c>
      <c r="D208" s="14">
        <f t="shared" si="23"/>
        <v>2.7657637320169295</v>
      </c>
    </row>
    <row r="209" spans="1:4" s="47" customFormat="1" ht="21.95" customHeight="1">
      <c r="A209" s="34" t="s">
        <v>54</v>
      </c>
      <c r="B209" s="66">
        <v>33</v>
      </c>
      <c r="C209" s="14">
        <f t="shared" si="22"/>
        <v>5.8928571428571423</v>
      </c>
      <c r="D209" s="14">
        <f t="shared" si="23"/>
        <v>2.4667622474745587</v>
      </c>
    </row>
    <row r="210" spans="1:4" s="47" customFormat="1" ht="21.95" customHeight="1">
      <c r="A210" s="34" t="s">
        <v>48</v>
      </c>
      <c r="B210" s="28">
        <v>26</v>
      </c>
      <c r="C210" s="14">
        <f t="shared" si="22"/>
        <v>4.6428571428571432</v>
      </c>
      <c r="D210" s="14">
        <f t="shared" si="23"/>
        <v>1.9435096495254098</v>
      </c>
    </row>
    <row r="211" spans="1:4" s="47" customFormat="1" ht="21.95" customHeight="1">
      <c r="A211" s="34" t="s">
        <v>49</v>
      </c>
      <c r="B211" s="28">
        <v>23</v>
      </c>
      <c r="C211" s="14">
        <f t="shared" si="22"/>
        <v>4.1071428571428568</v>
      </c>
      <c r="D211" s="14">
        <f t="shared" si="23"/>
        <v>1.7192585361186319</v>
      </c>
    </row>
    <row r="212" spans="1:4" s="47" customFormat="1" ht="21.95" customHeight="1">
      <c r="A212" s="40" t="s">
        <v>51</v>
      </c>
      <c r="B212" s="28">
        <v>19</v>
      </c>
      <c r="C212" s="14">
        <f t="shared" si="22"/>
        <v>3.3928571428571428</v>
      </c>
      <c r="D212" s="14">
        <f t="shared" si="23"/>
        <v>1.4202570515762609</v>
      </c>
    </row>
    <row r="213" spans="1:4" s="47" customFormat="1" ht="21.95" customHeight="1">
      <c r="A213" s="34" t="s">
        <v>61</v>
      </c>
      <c r="B213" s="28">
        <v>19</v>
      </c>
      <c r="C213" s="14">
        <f t="shared" si="22"/>
        <v>3.3928571428571428</v>
      </c>
      <c r="D213" s="14">
        <f t="shared" si="23"/>
        <v>1.4202570515762609</v>
      </c>
    </row>
    <row r="214" spans="1:4" s="47" customFormat="1" ht="21.95" customHeight="1">
      <c r="A214" s="34" t="s">
        <v>82</v>
      </c>
      <c r="B214" s="28">
        <v>19</v>
      </c>
      <c r="C214" s="14">
        <f t="shared" si="22"/>
        <v>3.3928571428571428</v>
      </c>
      <c r="D214" s="14">
        <f t="shared" si="23"/>
        <v>1.4202570515762609</v>
      </c>
    </row>
    <row r="215" spans="1:4" s="47" customFormat="1" ht="21.95" customHeight="1">
      <c r="A215" s="35" t="s">
        <v>52</v>
      </c>
      <c r="B215" s="7">
        <v>189</v>
      </c>
      <c r="C215" s="20">
        <f t="shared" si="22"/>
        <v>33.75</v>
      </c>
      <c r="D215" s="20">
        <f t="shared" si="23"/>
        <v>14.127820144627018</v>
      </c>
    </row>
    <row r="216" spans="1:4" s="47" customFormat="1" ht="21.95" customHeight="1" thickBot="1">
      <c r="A216" s="36" t="s">
        <v>2</v>
      </c>
      <c r="B216" s="25">
        <f>SUM(B205:B215)</f>
        <v>560</v>
      </c>
      <c r="C216" s="21">
        <f t="shared" si="22"/>
        <v>100</v>
      </c>
      <c r="D216" s="21">
        <f t="shared" si="23"/>
        <v>41.860207835931902</v>
      </c>
    </row>
    <row r="217" spans="1:4" s="31" customFormat="1" ht="20.100000000000001" customHeight="1" thickTop="1">
      <c r="A217" s="37"/>
      <c r="B217" s="38"/>
      <c r="C217" s="13"/>
      <c r="D217" s="56" t="s">
        <v>75</v>
      </c>
    </row>
    <row r="218" spans="1:4" s="31" customFormat="1" ht="18.75" customHeight="1">
      <c r="A218" s="74" t="s">
        <v>63</v>
      </c>
      <c r="B218" s="75"/>
      <c r="C218" s="13"/>
      <c r="D218" s="56"/>
    </row>
    <row r="219" spans="1:4" s="31" customFormat="1" ht="15" customHeight="1">
      <c r="A219" s="44"/>
      <c r="B219" s="42"/>
      <c r="C219" s="43"/>
      <c r="D219" s="43"/>
    </row>
    <row r="220" spans="1:4" ht="16.5" customHeight="1">
      <c r="A220" s="92" t="s">
        <v>100</v>
      </c>
      <c r="B220" s="72"/>
      <c r="C220" s="72"/>
      <c r="D220" s="72"/>
    </row>
    <row r="221" spans="1:4" ht="10.5" customHeight="1">
      <c r="A221" s="32"/>
      <c r="B221" s="32"/>
      <c r="C221" s="32"/>
      <c r="D221" s="13"/>
    </row>
    <row r="222" spans="1:4" ht="14.25" customHeight="1">
      <c r="A222" s="869">
        <v>141</v>
      </c>
      <c r="B222" s="869"/>
      <c r="C222" s="869"/>
      <c r="D222" s="869"/>
    </row>
    <row r="223" spans="1:4" ht="24.75" customHeight="1">
      <c r="A223" s="767" t="s">
        <v>104</v>
      </c>
      <c r="B223" s="767"/>
      <c r="C223" s="767"/>
      <c r="D223" s="767"/>
    </row>
    <row r="224" spans="1:4" ht="34.5" customHeight="1">
      <c r="A224" s="767" t="s">
        <v>76</v>
      </c>
      <c r="B224" s="767"/>
      <c r="C224" s="767"/>
      <c r="D224" s="767"/>
    </row>
    <row r="225" spans="1:4" ht="24.95" customHeight="1" thickBot="1">
      <c r="A225" s="17" t="s">
        <v>8</v>
      </c>
      <c r="B225" s="18"/>
      <c r="C225" s="18"/>
      <c r="D225" s="16"/>
    </row>
    <row r="226" spans="1:4" ht="32.25" customHeight="1" thickTop="1">
      <c r="A226" s="30" t="s">
        <v>43</v>
      </c>
      <c r="B226" s="30" t="s">
        <v>44</v>
      </c>
      <c r="C226" s="30" t="s">
        <v>45</v>
      </c>
      <c r="D226" s="30" t="s">
        <v>67</v>
      </c>
    </row>
    <row r="227" spans="1:4" ht="21.95" customHeight="1">
      <c r="A227" s="48" t="s">
        <v>46</v>
      </c>
      <c r="B227" s="5">
        <v>189</v>
      </c>
      <c r="C227" s="19">
        <f>B227/1050*100</f>
        <v>18</v>
      </c>
      <c r="D227" s="19">
        <f>B227/1221228*100000</f>
        <v>15.476225569672494</v>
      </c>
    </row>
    <row r="228" spans="1:4" ht="21.95" customHeight="1">
      <c r="A228" s="49" t="s">
        <v>47</v>
      </c>
      <c r="B228" s="4">
        <v>122</v>
      </c>
      <c r="C228" s="14">
        <f>B228/1050*100</f>
        <v>11.619047619047619</v>
      </c>
      <c r="D228" s="14">
        <f>B228/1221228*100000</f>
        <v>9.989944547619281</v>
      </c>
    </row>
    <row r="229" spans="1:4" s="68" customFormat="1" ht="21.95" customHeight="1">
      <c r="A229" s="49" t="s">
        <v>54</v>
      </c>
      <c r="B229" s="66">
        <v>76</v>
      </c>
      <c r="C229" s="14">
        <f t="shared" ref="C229:C238" si="24">B229/1050*100</f>
        <v>7.2380952380952381</v>
      </c>
      <c r="D229" s="14">
        <f t="shared" ref="D229:D238" si="25">B229/1221228*100000</f>
        <v>6.2232441444185689</v>
      </c>
    </row>
    <row r="230" spans="1:4" ht="21.95" customHeight="1">
      <c r="A230" s="49" t="s">
        <v>48</v>
      </c>
      <c r="B230" s="4">
        <v>68</v>
      </c>
      <c r="C230" s="14">
        <f t="shared" si="24"/>
        <v>6.4761904761904754</v>
      </c>
      <c r="D230" s="14">
        <f t="shared" si="25"/>
        <v>5.5681658134271403</v>
      </c>
    </row>
    <row r="231" spans="1:4" s="68" customFormat="1" ht="21.95" customHeight="1">
      <c r="A231" s="34" t="s">
        <v>49</v>
      </c>
      <c r="B231" s="66">
        <v>53</v>
      </c>
      <c r="C231" s="14">
        <f t="shared" si="24"/>
        <v>5.0476190476190474</v>
      </c>
      <c r="D231" s="14">
        <f t="shared" si="25"/>
        <v>4.3398939428182119</v>
      </c>
    </row>
    <row r="232" spans="1:4" ht="21.95" customHeight="1">
      <c r="A232" s="34" t="s">
        <v>79</v>
      </c>
      <c r="B232" s="4">
        <v>53</v>
      </c>
      <c r="C232" s="14">
        <f t="shared" si="24"/>
        <v>5.0476190476190474</v>
      </c>
      <c r="D232" s="14">
        <f t="shared" si="25"/>
        <v>4.3398939428182119</v>
      </c>
    </row>
    <row r="233" spans="1:4" ht="21.95" customHeight="1">
      <c r="A233" s="49" t="s">
        <v>50</v>
      </c>
      <c r="B233" s="4">
        <v>45</v>
      </c>
      <c r="C233" s="14">
        <f t="shared" si="24"/>
        <v>4.2857142857142856</v>
      </c>
      <c r="D233" s="14">
        <f t="shared" si="25"/>
        <v>3.6848156118267839</v>
      </c>
    </row>
    <row r="234" spans="1:4" ht="21.95" customHeight="1">
      <c r="A234" s="34" t="s">
        <v>60</v>
      </c>
      <c r="B234" s="4">
        <v>36</v>
      </c>
      <c r="C234" s="14">
        <f t="shared" si="24"/>
        <v>3.4285714285714288</v>
      </c>
      <c r="D234" s="14">
        <f t="shared" si="25"/>
        <v>2.9478524894614271</v>
      </c>
    </row>
    <row r="235" spans="1:4" ht="21.95" customHeight="1">
      <c r="A235" s="49" t="s">
        <v>59</v>
      </c>
      <c r="B235" s="4">
        <v>31</v>
      </c>
      <c r="C235" s="14">
        <f t="shared" si="24"/>
        <v>2.9523809523809526</v>
      </c>
      <c r="D235" s="14">
        <f t="shared" si="25"/>
        <v>2.5384285325917846</v>
      </c>
    </row>
    <row r="236" spans="1:4" ht="21.95" customHeight="1">
      <c r="A236" s="34" t="s">
        <v>53</v>
      </c>
      <c r="B236" s="4">
        <v>30</v>
      </c>
      <c r="C236" s="14">
        <f t="shared" si="24"/>
        <v>2.8571428571428572</v>
      </c>
      <c r="D236" s="14">
        <f t="shared" si="25"/>
        <v>2.4565437412178559</v>
      </c>
    </row>
    <row r="237" spans="1:4" ht="21.95" customHeight="1">
      <c r="A237" s="50" t="s">
        <v>52</v>
      </c>
      <c r="B237" s="7">
        <v>347</v>
      </c>
      <c r="C237" s="20">
        <f t="shared" si="24"/>
        <v>33.047619047619051</v>
      </c>
      <c r="D237" s="20">
        <f t="shared" si="25"/>
        <v>28.414022606753203</v>
      </c>
    </row>
    <row r="238" spans="1:4" ht="21.95" customHeight="1" thickBot="1">
      <c r="A238" s="51" t="s">
        <v>2</v>
      </c>
      <c r="B238" s="6">
        <f>SUM(B227:B237)</f>
        <v>1050</v>
      </c>
      <c r="C238" s="21">
        <f t="shared" si="24"/>
        <v>100</v>
      </c>
      <c r="D238" s="21">
        <f t="shared" si="25"/>
        <v>85.979030942624959</v>
      </c>
    </row>
    <row r="239" spans="1:4" ht="16.5" customHeight="1" thickTop="1">
      <c r="A239" s="10"/>
      <c r="B239" s="11"/>
      <c r="C239" s="12"/>
      <c r="D239" s="11"/>
    </row>
    <row r="240" spans="1:4" ht="22.5" customHeight="1" thickBot="1">
      <c r="A240" s="17" t="s">
        <v>9</v>
      </c>
      <c r="B240" s="18"/>
      <c r="C240" s="18"/>
      <c r="D240" s="16"/>
    </row>
    <row r="241" spans="1:4" ht="32.25" customHeight="1" thickTop="1">
      <c r="A241" s="30" t="s">
        <v>43</v>
      </c>
      <c r="B241" s="30" t="s">
        <v>44</v>
      </c>
      <c r="C241" s="30" t="s">
        <v>45</v>
      </c>
      <c r="D241" s="30" t="s">
        <v>67</v>
      </c>
    </row>
    <row r="242" spans="1:4" ht="21.95" customHeight="1">
      <c r="A242" s="48" t="s">
        <v>46</v>
      </c>
      <c r="B242" s="5">
        <v>109</v>
      </c>
      <c r="C242" s="19">
        <f>B242/698*100</f>
        <v>15.616045845272206</v>
      </c>
      <c r="D242" s="19">
        <f>B242/1077614*100000</f>
        <v>10.114939115490333</v>
      </c>
    </row>
    <row r="243" spans="1:4" ht="21.95" customHeight="1">
      <c r="A243" s="49" t="s">
        <v>47</v>
      </c>
      <c r="B243" s="4">
        <v>77</v>
      </c>
      <c r="C243" s="14">
        <f>B243/698*100</f>
        <v>11.031518624641834</v>
      </c>
      <c r="D243" s="14">
        <f>B243/1077614*100000</f>
        <v>7.1454157054381255</v>
      </c>
    </row>
    <row r="244" spans="1:4" ht="21.95" customHeight="1">
      <c r="A244" s="49" t="s">
        <v>54</v>
      </c>
      <c r="B244" s="4">
        <v>60</v>
      </c>
      <c r="C244" s="14">
        <f t="shared" ref="C244:C253" si="26">B244/698*100</f>
        <v>8.5959885386819472</v>
      </c>
      <c r="D244" s="14">
        <f t="shared" ref="D244:D253" si="27">B244/1077614*100000</f>
        <v>5.5678563938478902</v>
      </c>
    </row>
    <row r="245" spans="1:4" ht="21.95" customHeight="1">
      <c r="A245" s="34" t="s">
        <v>79</v>
      </c>
      <c r="B245" s="4">
        <v>47</v>
      </c>
      <c r="C245" s="14">
        <f t="shared" si="26"/>
        <v>6.7335243553008599</v>
      </c>
      <c r="D245" s="14">
        <f t="shared" si="27"/>
        <v>4.3614875085141804</v>
      </c>
    </row>
    <row r="246" spans="1:4" ht="21.95" customHeight="1">
      <c r="A246" s="34" t="s">
        <v>57</v>
      </c>
      <c r="B246" s="4">
        <v>40</v>
      </c>
      <c r="C246" s="14">
        <f t="shared" si="26"/>
        <v>5.7306590257879657</v>
      </c>
      <c r="D246" s="14">
        <f t="shared" si="27"/>
        <v>3.7119042625652603</v>
      </c>
    </row>
    <row r="247" spans="1:4" ht="21.95" customHeight="1">
      <c r="A247" s="49" t="s">
        <v>48</v>
      </c>
      <c r="B247" s="4">
        <v>37</v>
      </c>
      <c r="C247" s="14">
        <f t="shared" si="26"/>
        <v>5.3008595988538678</v>
      </c>
      <c r="D247" s="14">
        <f t="shared" si="27"/>
        <v>3.4335114428728652</v>
      </c>
    </row>
    <row r="248" spans="1:4" s="68" customFormat="1" ht="21.95" customHeight="1">
      <c r="A248" s="34" t="s">
        <v>49</v>
      </c>
      <c r="B248" s="66">
        <v>35</v>
      </c>
      <c r="C248" s="14">
        <f t="shared" si="26"/>
        <v>5.0143266475644692</v>
      </c>
      <c r="D248" s="14">
        <f t="shared" si="27"/>
        <v>3.2479162297446025</v>
      </c>
    </row>
    <row r="249" spans="1:4" ht="21.95" customHeight="1">
      <c r="A249" s="34" t="s">
        <v>53</v>
      </c>
      <c r="B249" s="4">
        <v>27</v>
      </c>
      <c r="C249" s="14">
        <f t="shared" si="26"/>
        <v>3.8681948424068766</v>
      </c>
      <c r="D249" s="14">
        <f t="shared" si="27"/>
        <v>2.5055353772315505</v>
      </c>
    </row>
    <row r="250" spans="1:4" ht="21.95" customHeight="1">
      <c r="A250" s="34" t="s">
        <v>51</v>
      </c>
      <c r="B250" s="4">
        <v>27</v>
      </c>
      <c r="C250" s="14">
        <f t="shared" si="26"/>
        <v>3.8681948424068766</v>
      </c>
      <c r="D250" s="14">
        <f t="shared" si="27"/>
        <v>2.5055353772315505</v>
      </c>
    </row>
    <row r="251" spans="1:4" ht="21.95" customHeight="1">
      <c r="A251" s="49" t="s">
        <v>59</v>
      </c>
      <c r="B251" s="4">
        <v>15</v>
      </c>
      <c r="C251" s="14">
        <f t="shared" si="26"/>
        <v>2.1489971346704868</v>
      </c>
      <c r="D251" s="14">
        <f t="shared" si="27"/>
        <v>1.3919640984619726</v>
      </c>
    </row>
    <row r="252" spans="1:4" ht="21.95" customHeight="1">
      <c r="A252" s="50" t="s">
        <v>52</v>
      </c>
      <c r="B252" s="7">
        <v>224</v>
      </c>
      <c r="C252" s="20">
        <f t="shared" si="26"/>
        <v>32.091690544412607</v>
      </c>
      <c r="D252" s="20">
        <f t="shared" si="27"/>
        <v>20.786663870365455</v>
      </c>
    </row>
    <row r="253" spans="1:4" ht="21.95" customHeight="1" thickBot="1">
      <c r="A253" s="51" t="s">
        <v>2</v>
      </c>
      <c r="B253" s="6">
        <f>SUM(B242:B252)</f>
        <v>698</v>
      </c>
      <c r="C253" s="21">
        <f t="shared" si="26"/>
        <v>100</v>
      </c>
      <c r="D253" s="21">
        <f t="shared" si="27"/>
        <v>64.772729381763781</v>
      </c>
    </row>
    <row r="254" spans="1:4" s="31" customFormat="1" ht="18" customHeight="1" thickTop="1">
      <c r="A254" s="45"/>
      <c r="B254" s="38"/>
      <c r="C254" s="13"/>
      <c r="D254" s="56" t="s">
        <v>75</v>
      </c>
    </row>
    <row r="255" spans="1:4" s="73" customFormat="1" ht="18" customHeight="1">
      <c r="A255" s="74" t="s">
        <v>63</v>
      </c>
      <c r="B255" s="75"/>
      <c r="C255" s="13"/>
      <c r="D255" s="56"/>
    </row>
    <row r="256" spans="1:4" s="31" customFormat="1" ht="9" customHeight="1">
      <c r="A256" s="44"/>
      <c r="B256" s="42"/>
      <c r="C256" s="43"/>
      <c r="D256" s="43"/>
    </row>
    <row r="257" spans="1:4" ht="15.75" customHeight="1">
      <c r="A257" s="92" t="s">
        <v>100</v>
      </c>
      <c r="B257" s="72"/>
      <c r="C257" s="72"/>
      <c r="D257" s="72"/>
    </row>
    <row r="258" spans="1:4" ht="14.25" customHeight="1">
      <c r="A258" s="32"/>
      <c r="B258" s="32"/>
      <c r="C258" s="32"/>
      <c r="D258" s="13"/>
    </row>
    <row r="259" spans="1:4" ht="15" customHeight="1">
      <c r="A259" s="869">
        <v>142</v>
      </c>
      <c r="B259" s="869"/>
      <c r="C259" s="869"/>
      <c r="D259" s="869"/>
    </row>
    <row r="260" spans="1:4" ht="21.75" customHeight="1">
      <c r="A260" s="767" t="s">
        <v>104</v>
      </c>
      <c r="B260" s="767"/>
      <c r="C260" s="767"/>
      <c r="D260" s="767"/>
    </row>
    <row r="261" spans="1:4" ht="30.75" customHeight="1">
      <c r="A261" s="767" t="s">
        <v>76</v>
      </c>
      <c r="B261" s="767"/>
      <c r="C261" s="767"/>
      <c r="D261" s="767"/>
    </row>
    <row r="262" spans="1:4" ht="18.75" customHeight="1" thickBot="1">
      <c r="A262" s="17" t="s">
        <v>10</v>
      </c>
      <c r="B262" s="18"/>
      <c r="C262" s="18"/>
      <c r="D262" s="16"/>
    </row>
    <row r="263" spans="1:4" ht="31.5" customHeight="1" thickTop="1">
      <c r="A263" s="30" t="s">
        <v>43</v>
      </c>
      <c r="B263" s="30" t="s">
        <v>44</v>
      </c>
      <c r="C263" s="30" t="s">
        <v>45</v>
      </c>
      <c r="D263" s="30" t="s">
        <v>67</v>
      </c>
    </row>
    <row r="264" spans="1:4" ht="21.95" customHeight="1">
      <c r="A264" s="33" t="s">
        <v>46</v>
      </c>
      <c r="B264" s="5">
        <v>52</v>
      </c>
      <c r="C264" s="19">
        <f>B264/287*100</f>
        <v>18.118466898954704</v>
      </c>
      <c r="D264" s="19">
        <f>B264/683126*100000</f>
        <v>7.6120657096933799</v>
      </c>
    </row>
    <row r="265" spans="1:4" ht="21.95" customHeight="1">
      <c r="A265" s="40" t="s">
        <v>54</v>
      </c>
      <c r="B265" s="4">
        <v>41</v>
      </c>
      <c r="C265" s="14">
        <f>B265/287*100</f>
        <v>14.285714285714285</v>
      </c>
      <c r="D265" s="14">
        <f>B265/683126*100000</f>
        <v>6.0018210403351651</v>
      </c>
    </row>
    <row r="266" spans="1:4" ht="21.95" customHeight="1">
      <c r="A266" s="34" t="s">
        <v>48</v>
      </c>
      <c r="B266" s="4">
        <v>29</v>
      </c>
      <c r="C266" s="14">
        <f t="shared" ref="C266:C275" si="28">B266/287*100</f>
        <v>10.104529616724738</v>
      </c>
      <c r="D266" s="14">
        <f t="shared" ref="D266:D275" si="29">B266/683126*100000</f>
        <v>4.2451904919443857</v>
      </c>
    </row>
    <row r="267" spans="1:4" ht="21.95" customHeight="1">
      <c r="A267" s="34" t="s">
        <v>47</v>
      </c>
      <c r="B267" s="4">
        <v>28</v>
      </c>
      <c r="C267" s="14">
        <f t="shared" si="28"/>
        <v>9.7560975609756095</v>
      </c>
      <c r="D267" s="14">
        <f t="shared" si="29"/>
        <v>4.0988046129118203</v>
      </c>
    </row>
    <row r="268" spans="1:4" ht="21.95" customHeight="1">
      <c r="A268" s="34" t="s">
        <v>49</v>
      </c>
      <c r="B268" s="4">
        <v>19</v>
      </c>
      <c r="C268" s="14">
        <f t="shared" si="28"/>
        <v>6.6202090592334493</v>
      </c>
      <c r="D268" s="14">
        <f t="shared" si="29"/>
        <v>2.7813317016187353</v>
      </c>
    </row>
    <row r="269" spans="1:4" ht="21.95" customHeight="1">
      <c r="A269" s="34" t="s">
        <v>51</v>
      </c>
      <c r="B269" s="4">
        <v>16</v>
      </c>
      <c r="C269" s="14">
        <f t="shared" si="28"/>
        <v>5.5749128919860631</v>
      </c>
      <c r="D269" s="14">
        <f t="shared" si="29"/>
        <v>2.34217406452104</v>
      </c>
    </row>
    <row r="270" spans="1:4" ht="21.95" customHeight="1">
      <c r="A270" s="34" t="s">
        <v>79</v>
      </c>
      <c r="B270" s="4">
        <v>12</v>
      </c>
      <c r="C270" s="14">
        <f t="shared" si="28"/>
        <v>4.1811846689895473</v>
      </c>
      <c r="D270" s="14">
        <f t="shared" si="29"/>
        <v>1.75663054839078</v>
      </c>
    </row>
    <row r="271" spans="1:4" s="68" customFormat="1" ht="21.95" customHeight="1">
      <c r="A271" s="34" t="s">
        <v>57</v>
      </c>
      <c r="B271" s="66">
        <v>12</v>
      </c>
      <c r="C271" s="14">
        <f t="shared" si="28"/>
        <v>4.1811846689895473</v>
      </c>
      <c r="D271" s="14">
        <f t="shared" si="29"/>
        <v>1.75663054839078</v>
      </c>
    </row>
    <row r="272" spans="1:4" ht="21.95" customHeight="1">
      <c r="A272" s="34" t="s">
        <v>82</v>
      </c>
      <c r="B272" s="4">
        <v>8</v>
      </c>
      <c r="C272" s="14">
        <f t="shared" si="28"/>
        <v>2.7874564459930316</v>
      </c>
      <c r="D272" s="14">
        <f t="shared" si="29"/>
        <v>1.17108703226052</v>
      </c>
    </row>
    <row r="273" spans="1:4" ht="21.95" customHeight="1">
      <c r="A273" s="34" t="s">
        <v>53</v>
      </c>
      <c r="B273" s="4">
        <v>7</v>
      </c>
      <c r="C273" s="14">
        <f t="shared" si="28"/>
        <v>2.4390243902439024</v>
      </c>
      <c r="D273" s="14">
        <f t="shared" si="29"/>
        <v>1.0247011532279551</v>
      </c>
    </row>
    <row r="274" spans="1:4" ht="21.95" customHeight="1">
      <c r="A274" s="35" t="s">
        <v>52</v>
      </c>
      <c r="B274" s="7">
        <v>63</v>
      </c>
      <c r="C274" s="20">
        <f t="shared" si="28"/>
        <v>21.951219512195124</v>
      </c>
      <c r="D274" s="20">
        <f t="shared" si="29"/>
        <v>9.2223103790515957</v>
      </c>
    </row>
    <row r="275" spans="1:4" ht="21.95" customHeight="1" thickBot="1">
      <c r="A275" s="36" t="s">
        <v>2</v>
      </c>
      <c r="B275" s="6">
        <f>SUM(B264:B274)</f>
        <v>287</v>
      </c>
      <c r="C275" s="21">
        <f t="shared" si="28"/>
        <v>100</v>
      </c>
      <c r="D275" s="21">
        <f t="shared" si="29"/>
        <v>42.012747282346155</v>
      </c>
    </row>
    <row r="276" spans="1:4" ht="15.75" customHeight="1" thickTop="1">
      <c r="A276" s="22"/>
      <c r="B276" s="3"/>
      <c r="C276" s="13"/>
      <c r="D276" s="13"/>
    </row>
    <row r="277" spans="1:4" ht="20.100000000000001" customHeight="1" thickBot="1">
      <c r="A277" s="17" t="s">
        <v>77</v>
      </c>
      <c r="B277" s="18"/>
      <c r="C277" s="18"/>
      <c r="D277" s="16"/>
    </row>
    <row r="278" spans="1:4" ht="31.5" customHeight="1" thickTop="1">
      <c r="A278" s="30" t="s">
        <v>43</v>
      </c>
      <c r="B278" s="30" t="s">
        <v>44</v>
      </c>
      <c r="C278" s="30" t="s">
        <v>45</v>
      </c>
      <c r="D278" s="30" t="s">
        <v>67</v>
      </c>
    </row>
    <row r="279" spans="1:4" ht="21.95" customHeight="1">
      <c r="A279" s="33" t="s">
        <v>46</v>
      </c>
      <c r="B279" s="5">
        <v>97</v>
      </c>
      <c r="C279" s="19">
        <f>B279/596*100</f>
        <v>16.275167785234899</v>
      </c>
      <c r="D279" s="19">
        <f>B279/1744398*100000</f>
        <v>5.5606576022215108</v>
      </c>
    </row>
    <row r="280" spans="1:4" ht="21.95" customHeight="1">
      <c r="A280" s="34" t="s">
        <v>54</v>
      </c>
      <c r="B280" s="4">
        <v>53</v>
      </c>
      <c r="C280" s="14">
        <f>B280/596*100</f>
        <v>8.8926174496644297</v>
      </c>
      <c r="D280" s="14">
        <f>B280/1744398*100000</f>
        <v>3.0382974527602071</v>
      </c>
    </row>
    <row r="281" spans="1:4" ht="21.95" customHeight="1">
      <c r="A281" s="34" t="s">
        <v>79</v>
      </c>
      <c r="B281" s="4">
        <v>48</v>
      </c>
      <c r="C281" s="14">
        <f t="shared" ref="C281:C290" si="30">B281/596*100</f>
        <v>8.0536912751677843</v>
      </c>
      <c r="D281" s="14">
        <f t="shared" ref="D281:D290" si="31">B281/1744398*100000</f>
        <v>2.7516656175941501</v>
      </c>
    </row>
    <row r="282" spans="1:4" ht="21.95" customHeight="1">
      <c r="A282" s="34" t="s">
        <v>48</v>
      </c>
      <c r="B282" s="4">
        <v>47</v>
      </c>
      <c r="C282" s="14">
        <f t="shared" si="30"/>
        <v>7.8859060402684564</v>
      </c>
      <c r="D282" s="14">
        <f t="shared" si="31"/>
        <v>2.6943392505609385</v>
      </c>
    </row>
    <row r="283" spans="1:4" ht="21.95" customHeight="1">
      <c r="A283" s="34" t="s">
        <v>47</v>
      </c>
      <c r="B283" s="4">
        <v>42</v>
      </c>
      <c r="C283" s="14">
        <f t="shared" si="30"/>
        <v>7.0469798657718119</v>
      </c>
      <c r="D283" s="14">
        <f t="shared" si="31"/>
        <v>2.4077074153948814</v>
      </c>
    </row>
    <row r="284" spans="1:4" ht="21.95" customHeight="1">
      <c r="A284" s="34" t="s">
        <v>53</v>
      </c>
      <c r="B284" s="4">
        <v>32</v>
      </c>
      <c r="C284" s="14">
        <f t="shared" si="30"/>
        <v>5.3691275167785237</v>
      </c>
      <c r="D284" s="14">
        <f t="shared" si="31"/>
        <v>1.8344437450627664</v>
      </c>
    </row>
    <row r="285" spans="1:4" ht="21.95" customHeight="1">
      <c r="A285" s="34" t="s">
        <v>49</v>
      </c>
      <c r="B285" s="4">
        <v>30</v>
      </c>
      <c r="C285" s="14">
        <f t="shared" si="30"/>
        <v>5.0335570469798654</v>
      </c>
      <c r="D285" s="14">
        <f t="shared" si="31"/>
        <v>1.7197910109963437</v>
      </c>
    </row>
    <row r="286" spans="1:4" ht="21.95" customHeight="1">
      <c r="A286" s="34" t="s">
        <v>55</v>
      </c>
      <c r="B286" s="4">
        <v>20</v>
      </c>
      <c r="C286" s="14">
        <f t="shared" si="30"/>
        <v>3.3557046979865772</v>
      </c>
      <c r="D286" s="14">
        <f t="shared" si="31"/>
        <v>1.1465273406642291</v>
      </c>
    </row>
    <row r="287" spans="1:4" ht="21.95" customHeight="1">
      <c r="A287" s="34" t="s">
        <v>83</v>
      </c>
      <c r="B287" s="4">
        <v>18</v>
      </c>
      <c r="C287" s="14">
        <f t="shared" si="30"/>
        <v>3.0201342281879198</v>
      </c>
      <c r="D287" s="14">
        <f t="shared" si="31"/>
        <v>1.0318746065978062</v>
      </c>
    </row>
    <row r="288" spans="1:4" ht="21.95" customHeight="1">
      <c r="A288" s="34" t="s">
        <v>61</v>
      </c>
      <c r="B288" s="4">
        <v>17</v>
      </c>
      <c r="C288" s="14">
        <f t="shared" si="30"/>
        <v>2.8523489932885906</v>
      </c>
      <c r="D288" s="14">
        <f t="shared" si="31"/>
        <v>0.9745482395645948</v>
      </c>
    </row>
    <row r="289" spans="1:4" ht="21.95" customHeight="1">
      <c r="A289" s="35" t="s">
        <v>52</v>
      </c>
      <c r="B289" s="7">
        <v>192</v>
      </c>
      <c r="C289" s="20">
        <f t="shared" si="30"/>
        <v>32.214765100671137</v>
      </c>
      <c r="D289" s="20">
        <f t="shared" si="31"/>
        <v>11.0066624703766</v>
      </c>
    </row>
    <row r="290" spans="1:4" ht="21.95" customHeight="1" thickBot="1">
      <c r="A290" s="36" t="s">
        <v>2</v>
      </c>
      <c r="B290" s="6">
        <f>SUM(B279:B289)</f>
        <v>596</v>
      </c>
      <c r="C290" s="21">
        <f t="shared" si="30"/>
        <v>100</v>
      </c>
      <c r="D290" s="21">
        <f t="shared" si="31"/>
        <v>34.166514751794033</v>
      </c>
    </row>
    <row r="291" spans="1:4" s="31" customFormat="1" ht="23.25" customHeight="1" thickTop="1">
      <c r="A291" s="37"/>
      <c r="B291" s="38"/>
      <c r="C291" s="13"/>
      <c r="D291" s="56" t="s">
        <v>75</v>
      </c>
    </row>
    <row r="292" spans="1:4" s="73" customFormat="1" ht="20.100000000000001" customHeight="1">
      <c r="A292" s="74" t="s">
        <v>63</v>
      </c>
      <c r="B292" s="75"/>
      <c r="C292" s="13"/>
      <c r="D292" s="56"/>
    </row>
    <row r="293" spans="1:4" s="31" customFormat="1" ht="13.5" customHeight="1">
      <c r="A293" s="44"/>
      <c r="B293" s="42"/>
      <c r="C293" s="43"/>
      <c r="D293" s="43"/>
    </row>
    <row r="294" spans="1:4" ht="16.5" customHeight="1">
      <c r="A294" s="92" t="s">
        <v>100</v>
      </c>
      <c r="B294" s="72"/>
      <c r="C294" s="72"/>
      <c r="D294" s="72"/>
    </row>
    <row r="295" spans="1:4" ht="9" customHeight="1">
      <c r="A295" s="32"/>
      <c r="B295" s="32"/>
      <c r="C295" s="32"/>
      <c r="D295" s="13"/>
    </row>
    <row r="296" spans="1:4" ht="15.75" customHeight="1">
      <c r="A296" s="869">
        <v>143</v>
      </c>
      <c r="B296" s="869"/>
      <c r="C296" s="869"/>
      <c r="D296" s="869"/>
    </row>
    <row r="297" spans="1:4" ht="24.75" customHeight="1">
      <c r="A297" s="767" t="s">
        <v>104</v>
      </c>
      <c r="B297" s="767"/>
      <c r="C297" s="767"/>
      <c r="D297" s="767"/>
    </row>
    <row r="298" spans="1:4" ht="32.25" customHeight="1">
      <c r="A298" s="767" t="s">
        <v>76</v>
      </c>
      <c r="B298" s="767"/>
      <c r="C298" s="767"/>
      <c r="D298" s="767"/>
    </row>
    <row r="299" spans="1:4" ht="22.5" customHeight="1" thickBot="1">
      <c r="A299" s="17" t="s">
        <v>12</v>
      </c>
      <c r="B299" s="18"/>
      <c r="C299" s="18"/>
      <c r="D299" s="16"/>
    </row>
    <row r="300" spans="1:4" ht="28.5" customHeight="1" thickTop="1">
      <c r="A300" s="30" t="s">
        <v>43</v>
      </c>
      <c r="B300" s="30" t="s">
        <v>44</v>
      </c>
      <c r="C300" s="30" t="s">
        <v>45</v>
      </c>
      <c r="D300" s="30" t="s">
        <v>67</v>
      </c>
    </row>
    <row r="301" spans="1:4" ht="21.95" customHeight="1">
      <c r="A301" s="33" t="s">
        <v>46</v>
      </c>
      <c r="B301" s="5">
        <v>45</v>
      </c>
      <c r="C301" s="19">
        <f>B301/322*100</f>
        <v>13.975155279503104</v>
      </c>
      <c r="D301" s="19">
        <f>B301/922890*100000</f>
        <v>4.8759873874459574</v>
      </c>
    </row>
    <row r="302" spans="1:4" ht="21.95" customHeight="1">
      <c r="A302" s="34" t="s">
        <v>47</v>
      </c>
      <c r="B302" s="4">
        <v>29</v>
      </c>
      <c r="C302" s="14">
        <f>B302/322*100</f>
        <v>9.0062111801242235</v>
      </c>
      <c r="D302" s="14">
        <f>B302/922890*100000</f>
        <v>3.1423029830207283</v>
      </c>
    </row>
    <row r="303" spans="1:4" ht="21.95" customHeight="1">
      <c r="A303" s="34" t="s">
        <v>48</v>
      </c>
      <c r="B303" s="4">
        <v>23</v>
      </c>
      <c r="C303" s="14">
        <f t="shared" ref="C303:C312" si="32">B303/322*100</f>
        <v>7.1428571428571423</v>
      </c>
      <c r="D303" s="14">
        <f t="shared" ref="D303:D312" si="33">B303/922890*100000</f>
        <v>2.4921713313612672</v>
      </c>
    </row>
    <row r="304" spans="1:4" ht="21.95" customHeight="1">
      <c r="A304" s="34" t="s">
        <v>54</v>
      </c>
      <c r="B304" s="4">
        <v>22</v>
      </c>
      <c r="C304" s="14">
        <f t="shared" si="32"/>
        <v>6.8322981366459627</v>
      </c>
      <c r="D304" s="14">
        <f t="shared" si="33"/>
        <v>2.3838160560846902</v>
      </c>
    </row>
    <row r="305" spans="1:4" ht="21.95" customHeight="1">
      <c r="A305" s="34" t="s">
        <v>49</v>
      </c>
      <c r="B305" s="4">
        <v>21</v>
      </c>
      <c r="C305" s="14">
        <f t="shared" si="32"/>
        <v>6.5217391304347823</v>
      </c>
      <c r="D305" s="14">
        <f t="shared" si="33"/>
        <v>2.2754607808081135</v>
      </c>
    </row>
    <row r="306" spans="1:4" ht="21.95" customHeight="1">
      <c r="A306" s="34" t="s">
        <v>79</v>
      </c>
      <c r="B306" s="4">
        <v>19</v>
      </c>
      <c r="C306" s="14">
        <f t="shared" si="32"/>
        <v>5.9006211180124222</v>
      </c>
      <c r="D306" s="14">
        <f t="shared" si="33"/>
        <v>2.0587502302549598</v>
      </c>
    </row>
    <row r="307" spans="1:4" ht="21.95" customHeight="1">
      <c r="A307" s="34" t="s">
        <v>69</v>
      </c>
      <c r="B307" s="4">
        <v>13</v>
      </c>
      <c r="C307" s="14">
        <f t="shared" si="32"/>
        <v>4.0372670807453419</v>
      </c>
      <c r="D307" s="14">
        <f t="shared" si="33"/>
        <v>1.4086185785954988</v>
      </c>
    </row>
    <row r="308" spans="1:4" ht="21.95" customHeight="1">
      <c r="A308" s="34" t="s">
        <v>53</v>
      </c>
      <c r="B308" s="4">
        <v>12</v>
      </c>
      <c r="C308" s="14">
        <f t="shared" si="32"/>
        <v>3.7267080745341614</v>
      </c>
      <c r="D308" s="14">
        <f t="shared" si="33"/>
        <v>1.3002633033189221</v>
      </c>
    </row>
    <row r="309" spans="1:4" ht="21.95" customHeight="1">
      <c r="A309" s="34" t="s">
        <v>57</v>
      </c>
      <c r="B309" s="4">
        <v>12</v>
      </c>
      <c r="C309" s="14">
        <f t="shared" si="32"/>
        <v>3.7267080745341614</v>
      </c>
      <c r="D309" s="14">
        <f t="shared" si="33"/>
        <v>1.3002633033189221</v>
      </c>
    </row>
    <row r="310" spans="1:4" ht="21.95" customHeight="1">
      <c r="A310" s="34" t="s">
        <v>55</v>
      </c>
      <c r="B310" s="4">
        <v>10</v>
      </c>
      <c r="C310" s="14">
        <f t="shared" si="32"/>
        <v>3.1055900621118013</v>
      </c>
      <c r="D310" s="14">
        <f t="shared" si="33"/>
        <v>1.0835527527657685</v>
      </c>
    </row>
    <row r="311" spans="1:4" ht="21.95" customHeight="1">
      <c r="A311" s="35" t="s">
        <v>52</v>
      </c>
      <c r="B311" s="7">
        <v>116</v>
      </c>
      <c r="C311" s="20">
        <f t="shared" si="32"/>
        <v>36.024844720496894</v>
      </c>
      <c r="D311" s="20">
        <f t="shared" si="33"/>
        <v>12.569211932082913</v>
      </c>
    </row>
    <row r="312" spans="1:4" ht="21.95" customHeight="1" thickBot="1">
      <c r="A312" s="36" t="s">
        <v>2</v>
      </c>
      <c r="B312" s="6">
        <f>SUM(B301:B311)</f>
        <v>322</v>
      </c>
      <c r="C312" s="21">
        <f t="shared" si="32"/>
        <v>100</v>
      </c>
      <c r="D312" s="21">
        <f t="shared" si="33"/>
        <v>34.890398639057743</v>
      </c>
    </row>
    <row r="313" spans="1:4" ht="15" customHeight="1" thickTop="1">
      <c r="A313" s="10"/>
      <c r="B313" s="11"/>
      <c r="C313" s="12"/>
      <c r="D313" s="11"/>
    </row>
    <row r="314" spans="1:4" ht="21" customHeight="1" thickBot="1">
      <c r="A314" s="17" t="s">
        <v>13</v>
      </c>
      <c r="B314" s="18"/>
      <c r="C314" s="18"/>
      <c r="D314" s="16"/>
    </row>
    <row r="315" spans="1:4" ht="29.25" customHeight="1" thickTop="1">
      <c r="A315" s="29" t="s">
        <v>43</v>
      </c>
      <c r="B315" s="30" t="s">
        <v>44</v>
      </c>
      <c r="C315" s="30" t="s">
        <v>45</v>
      </c>
      <c r="D315" s="30" t="s">
        <v>67</v>
      </c>
    </row>
    <row r="316" spans="1:4" ht="21.95" customHeight="1">
      <c r="A316" s="34" t="s">
        <v>46</v>
      </c>
      <c r="B316" s="57">
        <v>227</v>
      </c>
      <c r="C316" s="19">
        <f>B316/1205*100</f>
        <v>18.838174273858922</v>
      </c>
      <c r="D316" s="19">
        <f>B316/2405434*100000</f>
        <v>9.4369664684210832</v>
      </c>
    </row>
    <row r="317" spans="1:4" ht="21.95" customHeight="1">
      <c r="A317" s="52" t="s">
        <v>47</v>
      </c>
      <c r="B317" s="2">
        <v>104</v>
      </c>
      <c r="C317" s="15">
        <f>B317/1205*100</f>
        <v>8.6307053941908709</v>
      </c>
      <c r="D317" s="15">
        <f>B317/2405434*100000</f>
        <v>4.3235441088801441</v>
      </c>
    </row>
    <row r="318" spans="1:4" ht="21.95" customHeight="1">
      <c r="A318" s="34" t="s">
        <v>48</v>
      </c>
      <c r="B318" s="4">
        <v>96</v>
      </c>
      <c r="C318" s="15">
        <f t="shared" ref="C318:C327" si="34">B318/1205*100</f>
        <v>7.9668049792531113</v>
      </c>
      <c r="D318" s="15">
        <f t="shared" ref="D318:D327" si="35">B318/2405434*100000</f>
        <v>3.9909637928124408</v>
      </c>
    </row>
    <row r="319" spans="1:4" ht="21.95" customHeight="1">
      <c r="A319" s="34" t="s">
        <v>49</v>
      </c>
      <c r="B319" s="4">
        <v>83</v>
      </c>
      <c r="C319" s="15">
        <f t="shared" si="34"/>
        <v>6.8879668049792535</v>
      </c>
      <c r="D319" s="15">
        <f t="shared" si="35"/>
        <v>3.4505207792024226</v>
      </c>
    </row>
    <row r="320" spans="1:4" ht="21.95" customHeight="1">
      <c r="A320" s="34" t="s">
        <v>79</v>
      </c>
      <c r="B320" s="4">
        <v>61</v>
      </c>
      <c r="C320" s="15">
        <f t="shared" si="34"/>
        <v>5.0622406639004147</v>
      </c>
      <c r="D320" s="15">
        <f t="shared" si="35"/>
        <v>2.535924910016238</v>
      </c>
    </row>
    <row r="321" spans="1:4" ht="21.95" customHeight="1">
      <c r="A321" s="34" t="s">
        <v>54</v>
      </c>
      <c r="B321" s="4">
        <v>60</v>
      </c>
      <c r="C321" s="15">
        <f t="shared" si="34"/>
        <v>4.9792531120331951</v>
      </c>
      <c r="D321" s="15">
        <f t="shared" si="35"/>
        <v>2.4943523705077753</v>
      </c>
    </row>
    <row r="322" spans="1:4" ht="21.95" customHeight="1">
      <c r="A322" s="34" t="s">
        <v>53</v>
      </c>
      <c r="B322" s="4">
        <v>53</v>
      </c>
      <c r="C322" s="15">
        <f t="shared" si="34"/>
        <v>4.398340248962656</v>
      </c>
      <c r="D322" s="15">
        <f t="shared" si="35"/>
        <v>2.2033445939485348</v>
      </c>
    </row>
    <row r="323" spans="1:4" ht="21.95" customHeight="1">
      <c r="A323" s="40" t="s">
        <v>50</v>
      </c>
      <c r="B323" s="4">
        <v>50</v>
      </c>
      <c r="C323" s="15">
        <f t="shared" si="34"/>
        <v>4.1493775933609953</v>
      </c>
      <c r="D323" s="15">
        <f t="shared" si="35"/>
        <v>2.0786269754231461</v>
      </c>
    </row>
    <row r="324" spans="1:4" ht="21.95" customHeight="1">
      <c r="A324" s="34" t="s">
        <v>55</v>
      </c>
      <c r="B324" s="4">
        <v>30</v>
      </c>
      <c r="C324" s="15">
        <f t="shared" si="34"/>
        <v>2.4896265560165975</v>
      </c>
      <c r="D324" s="15">
        <f t="shared" si="35"/>
        <v>1.2471761852538876</v>
      </c>
    </row>
    <row r="325" spans="1:4" ht="21.95" customHeight="1">
      <c r="A325" s="34" t="s">
        <v>57</v>
      </c>
      <c r="B325" s="4">
        <v>29</v>
      </c>
      <c r="C325" s="15">
        <f t="shared" si="34"/>
        <v>2.4066390041493779</v>
      </c>
      <c r="D325" s="15">
        <f t="shared" si="35"/>
        <v>1.2056036457454247</v>
      </c>
    </row>
    <row r="326" spans="1:4" ht="21.95" customHeight="1">
      <c r="A326" s="35" t="s">
        <v>52</v>
      </c>
      <c r="B326" s="7">
        <v>412</v>
      </c>
      <c r="C326" s="13">
        <f t="shared" si="34"/>
        <v>34.190871369294605</v>
      </c>
      <c r="D326" s="13">
        <f t="shared" si="35"/>
        <v>17.127886277486724</v>
      </c>
    </row>
    <row r="327" spans="1:4" ht="21.95" customHeight="1" thickBot="1">
      <c r="A327" s="36" t="s">
        <v>2</v>
      </c>
      <c r="B327" s="6">
        <f>SUM(B316:B326)</f>
        <v>1205</v>
      </c>
      <c r="C327" s="21">
        <f t="shared" si="34"/>
        <v>100</v>
      </c>
      <c r="D327" s="21">
        <f t="shared" si="35"/>
        <v>50.094910107697814</v>
      </c>
    </row>
    <row r="328" spans="1:4" s="31" customFormat="1" ht="21.75" customHeight="1" thickTop="1">
      <c r="A328" s="37"/>
      <c r="B328" s="38"/>
      <c r="C328" s="13"/>
      <c r="D328" s="56"/>
    </row>
    <row r="329" spans="1:4" s="31" customFormat="1" ht="21.75" customHeight="1">
      <c r="A329" s="74" t="s">
        <v>63</v>
      </c>
      <c r="B329" s="75"/>
      <c r="C329" s="13"/>
      <c r="D329" s="56"/>
    </row>
    <row r="330" spans="1:4" s="31" customFormat="1" ht="15" customHeight="1">
      <c r="A330" s="44"/>
      <c r="B330" s="42"/>
      <c r="C330" s="43"/>
      <c r="D330" s="43"/>
    </row>
    <row r="331" spans="1:4" ht="16.5" customHeight="1">
      <c r="A331" s="108" t="s">
        <v>100</v>
      </c>
      <c r="B331" s="72"/>
      <c r="C331" s="72"/>
      <c r="D331" s="72"/>
    </row>
    <row r="332" spans="1:4" ht="12" customHeight="1">
      <c r="A332" s="32"/>
      <c r="B332" s="32"/>
      <c r="C332" s="32"/>
      <c r="D332" s="13"/>
    </row>
    <row r="333" spans="1:4" ht="16.5" customHeight="1">
      <c r="A333" s="869">
        <v>144</v>
      </c>
      <c r="B333" s="869"/>
      <c r="C333" s="869"/>
      <c r="D333" s="869"/>
    </row>
    <row r="334" spans="1:4" ht="24.75" customHeight="1"/>
    <row r="335" spans="1:4" ht="24.75" customHeight="1"/>
    <row r="336" spans="1:4"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sheetData>
  <mergeCells count="4113">
    <mergeCell ref="A297:D297"/>
    <mergeCell ref="A298:D298"/>
    <mergeCell ref="A260:D260"/>
    <mergeCell ref="A261:D261"/>
    <mergeCell ref="A259:D259"/>
    <mergeCell ref="A296:D296"/>
    <mergeCell ref="A333:D333"/>
    <mergeCell ref="A37:D37"/>
    <mergeCell ref="A74:D74"/>
    <mergeCell ref="A111:D111"/>
    <mergeCell ref="A185:D185"/>
    <mergeCell ref="A112:D112"/>
    <mergeCell ref="A113:D113"/>
    <mergeCell ref="A186:D186"/>
    <mergeCell ref="A187:D187"/>
    <mergeCell ref="A222:D222"/>
    <mergeCell ref="J185:M185"/>
    <mergeCell ref="N185:Q185"/>
    <mergeCell ref="R185:U185"/>
    <mergeCell ref="V185:Y185"/>
    <mergeCell ref="Z185:AC185"/>
    <mergeCell ref="F185:I185"/>
    <mergeCell ref="A1:D1"/>
    <mergeCell ref="A2:D2"/>
    <mergeCell ref="A149:D149"/>
    <mergeCell ref="A150:D150"/>
    <mergeCell ref="A38:D38"/>
    <mergeCell ref="A39:D39"/>
    <mergeCell ref="A75:D75"/>
    <mergeCell ref="A76:D76"/>
    <mergeCell ref="A148:D148"/>
    <mergeCell ref="A223:D223"/>
    <mergeCell ref="A224:D224"/>
    <mergeCell ref="CL185:CO185"/>
    <mergeCell ref="CP185:CS185"/>
    <mergeCell ref="CT185:CW185"/>
    <mergeCell ref="CX185:DA185"/>
    <mergeCell ref="DB185:DE185"/>
    <mergeCell ref="BR185:BU185"/>
    <mergeCell ref="BV185:BY185"/>
    <mergeCell ref="BZ185:CC185"/>
    <mergeCell ref="CD185:CG185"/>
    <mergeCell ref="CH185:CK185"/>
    <mergeCell ref="AX185:BA185"/>
    <mergeCell ref="BB185:BE185"/>
    <mergeCell ref="BF185:BI185"/>
    <mergeCell ref="BJ185:BM185"/>
    <mergeCell ref="BN185:BQ185"/>
    <mergeCell ref="AD185:AG185"/>
    <mergeCell ref="AH185:AK185"/>
    <mergeCell ref="AL185:AO185"/>
    <mergeCell ref="AP185:AS185"/>
    <mergeCell ref="AT185:AW185"/>
    <mergeCell ref="FN185:FQ185"/>
    <mergeCell ref="FR185:FU185"/>
    <mergeCell ref="FV185:FY185"/>
    <mergeCell ref="FZ185:GC185"/>
    <mergeCell ref="GD185:GG185"/>
    <mergeCell ref="ET185:EW185"/>
    <mergeCell ref="EX185:FA185"/>
    <mergeCell ref="FB185:FE185"/>
    <mergeCell ref="FF185:FI185"/>
    <mergeCell ref="FJ185:FM185"/>
    <mergeCell ref="DZ185:EC185"/>
    <mergeCell ref="ED185:EG185"/>
    <mergeCell ref="EH185:EK185"/>
    <mergeCell ref="EL185:EO185"/>
    <mergeCell ref="EP185:ES185"/>
    <mergeCell ref="DF185:DI185"/>
    <mergeCell ref="DJ185:DM185"/>
    <mergeCell ref="DN185:DQ185"/>
    <mergeCell ref="DR185:DU185"/>
    <mergeCell ref="DV185:DY185"/>
    <mergeCell ref="IP185:IS185"/>
    <mergeCell ref="IT185:IW185"/>
    <mergeCell ref="IX185:JA185"/>
    <mergeCell ref="JB185:JE185"/>
    <mergeCell ref="JF185:JI185"/>
    <mergeCell ref="HV185:HY185"/>
    <mergeCell ref="HZ185:IC185"/>
    <mergeCell ref="ID185:IG185"/>
    <mergeCell ref="IH185:IK185"/>
    <mergeCell ref="IL185:IO185"/>
    <mergeCell ref="HB185:HE185"/>
    <mergeCell ref="HF185:HI185"/>
    <mergeCell ref="HJ185:HM185"/>
    <mergeCell ref="HN185:HQ185"/>
    <mergeCell ref="HR185:HU185"/>
    <mergeCell ref="GH185:GK185"/>
    <mergeCell ref="GL185:GO185"/>
    <mergeCell ref="GP185:GS185"/>
    <mergeCell ref="GT185:GW185"/>
    <mergeCell ref="GX185:HA185"/>
    <mergeCell ref="LR185:LU185"/>
    <mergeCell ref="LV185:LY185"/>
    <mergeCell ref="LZ185:MC185"/>
    <mergeCell ref="MD185:MG185"/>
    <mergeCell ref="MH185:MK185"/>
    <mergeCell ref="KX185:LA185"/>
    <mergeCell ref="LB185:LE185"/>
    <mergeCell ref="LF185:LI185"/>
    <mergeCell ref="LJ185:LM185"/>
    <mergeCell ref="LN185:LQ185"/>
    <mergeCell ref="KD185:KG185"/>
    <mergeCell ref="KH185:KK185"/>
    <mergeCell ref="KL185:KO185"/>
    <mergeCell ref="KP185:KS185"/>
    <mergeCell ref="KT185:KW185"/>
    <mergeCell ref="JJ185:JM185"/>
    <mergeCell ref="JN185:JQ185"/>
    <mergeCell ref="JR185:JU185"/>
    <mergeCell ref="JV185:JY185"/>
    <mergeCell ref="JZ185:KC185"/>
    <mergeCell ref="OT185:OW185"/>
    <mergeCell ref="OX185:PA185"/>
    <mergeCell ref="PB185:PE185"/>
    <mergeCell ref="PF185:PI185"/>
    <mergeCell ref="PJ185:PM185"/>
    <mergeCell ref="NZ185:OC185"/>
    <mergeCell ref="OD185:OG185"/>
    <mergeCell ref="OH185:OK185"/>
    <mergeCell ref="OL185:OO185"/>
    <mergeCell ref="OP185:OS185"/>
    <mergeCell ref="NF185:NI185"/>
    <mergeCell ref="NJ185:NM185"/>
    <mergeCell ref="NN185:NQ185"/>
    <mergeCell ref="NR185:NU185"/>
    <mergeCell ref="NV185:NY185"/>
    <mergeCell ref="ML185:MO185"/>
    <mergeCell ref="MP185:MS185"/>
    <mergeCell ref="MT185:MW185"/>
    <mergeCell ref="MX185:NA185"/>
    <mergeCell ref="NB185:NE185"/>
    <mergeCell ref="RV185:RY185"/>
    <mergeCell ref="RZ185:SC185"/>
    <mergeCell ref="SD185:SG185"/>
    <mergeCell ref="SH185:SK185"/>
    <mergeCell ref="SL185:SO185"/>
    <mergeCell ref="RB185:RE185"/>
    <mergeCell ref="RF185:RI185"/>
    <mergeCell ref="RJ185:RM185"/>
    <mergeCell ref="RN185:RQ185"/>
    <mergeCell ref="RR185:RU185"/>
    <mergeCell ref="QH185:QK185"/>
    <mergeCell ref="QL185:QO185"/>
    <mergeCell ref="QP185:QS185"/>
    <mergeCell ref="QT185:QW185"/>
    <mergeCell ref="QX185:RA185"/>
    <mergeCell ref="PN185:PQ185"/>
    <mergeCell ref="PR185:PU185"/>
    <mergeCell ref="PV185:PY185"/>
    <mergeCell ref="PZ185:QC185"/>
    <mergeCell ref="QD185:QG185"/>
    <mergeCell ref="UX185:VA185"/>
    <mergeCell ref="VB185:VE185"/>
    <mergeCell ref="VF185:VI185"/>
    <mergeCell ref="VJ185:VM185"/>
    <mergeCell ref="VN185:VQ185"/>
    <mergeCell ref="UD185:UG185"/>
    <mergeCell ref="UH185:UK185"/>
    <mergeCell ref="UL185:UO185"/>
    <mergeCell ref="UP185:US185"/>
    <mergeCell ref="UT185:UW185"/>
    <mergeCell ref="TJ185:TM185"/>
    <mergeCell ref="TN185:TQ185"/>
    <mergeCell ref="TR185:TU185"/>
    <mergeCell ref="TV185:TY185"/>
    <mergeCell ref="TZ185:UC185"/>
    <mergeCell ref="SP185:SS185"/>
    <mergeCell ref="ST185:SW185"/>
    <mergeCell ref="SX185:TA185"/>
    <mergeCell ref="TB185:TE185"/>
    <mergeCell ref="TF185:TI185"/>
    <mergeCell ref="XZ185:YC185"/>
    <mergeCell ref="YD185:YG185"/>
    <mergeCell ref="YH185:YK185"/>
    <mergeCell ref="YL185:YO185"/>
    <mergeCell ref="YP185:YS185"/>
    <mergeCell ref="XF185:XI185"/>
    <mergeCell ref="XJ185:XM185"/>
    <mergeCell ref="XN185:XQ185"/>
    <mergeCell ref="XR185:XU185"/>
    <mergeCell ref="XV185:XY185"/>
    <mergeCell ref="WL185:WO185"/>
    <mergeCell ref="WP185:WS185"/>
    <mergeCell ref="WT185:WW185"/>
    <mergeCell ref="WX185:XA185"/>
    <mergeCell ref="XB185:XE185"/>
    <mergeCell ref="VR185:VU185"/>
    <mergeCell ref="VV185:VY185"/>
    <mergeCell ref="VZ185:WC185"/>
    <mergeCell ref="WD185:WG185"/>
    <mergeCell ref="WH185:WK185"/>
    <mergeCell ref="ABB185:ABE185"/>
    <mergeCell ref="ABF185:ABI185"/>
    <mergeCell ref="ABJ185:ABM185"/>
    <mergeCell ref="ABN185:ABQ185"/>
    <mergeCell ref="ABR185:ABU185"/>
    <mergeCell ref="AAH185:AAK185"/>
    <mergeCell ref="AAL185:AAO185"/>
    <mergeCell ref="AAP185:AAS185"/>
    <mergeCell ref="AAT185:AAW185"/>
    <mergeCell ref="AAX185:ABA185"/>
    <mergeCell ref="ZN185:ZQ185"/>
    <mergeCell ref="ZR185:ZU185"/>
    <mergeCell ref="ZV185:ZY185"/>
    <mergeCell ref="ZZ185:AAC185"/>
    <mergeCell ref="AAD185:AAG185"/>
    <mergeCell ref="YT185:YW185"/>
    <mergeCell ref="YX185:ZA185"/>
    <mergeCell ref="ZB185:ZE185"/>
    <mergeCell ref="ZF185:ZI185"/>
    <mergeCell ref="ZJ185:ZM185"/>
    <mergeCell ref="AED185:AEG185"/>
    <mergeCell ref="AEH185:AEK185"/>
    <mergeCell ref="AEL185:AEO185"/>
    <mergeCell ref="AEP185:AES185"/>
    <mergeCell ref="AET185:AEW185"/>
    <mergeCell ref="ADJ185:ADM185"/>
    <mergeCell ref="ADN185:ADQ185"/>
    <mergeCell ref="ADR185:ADU185"/>
    <mergeCell ref="ADV185:ADY185"/>
    <mergeCell ref="ADZ185:AEC185"/>
    <mergeCell ref="ACP185:ACS185"/>
    <mergeCell ref="ACT185:ACW185"/>
    <mergeCell ref="ACX185:ADA185"/>
    <mergeCell ref="ADB185:ADE185"/>
    <mergeCell ref="ADF185:ADI185"/>
    <mergeCell ref="ABV185:ABY185"/>
    <mergeCell ref="ABZ185:ACC185"/>
    <mergeCell ref="ACD185:ACG185"/>
    <mergeCell ref="ACH185:ACK185"/>
    <mergeCell ref="ACL185:ACO185"/>
    <mergeCell ref="AHF185:AHI185"/>
    <mergeCell ref="AHJ185:AHM185"/>
    <mergeCell ref="AHN185:AHQ185"/>
    <mergeCell ref="AHR185:AHU185"/>
    <mergeCell ref="AHV185:AHY185"/>
    <mergeCell ref="AGL185:AGO185"/>
    <mergeCell ref="AGP185:AGS185"/>
    <mergeCell ref="AGT185:AGW185"/>
    <mergeCell ref="AGX185:AHA185"/>
    <mergeCell ref="AHB185:AHE185"/>
    <mergeCell ref="AFR185:AFU185"/>
    <mergeCell ref="AFV185:AFY185"/>
    <mergeCell ref="AFZ185:AGC185"/>
    <mergeCell ref="AGD185:AGG185"/>
    <mergeCell ref="AGH185:AGK185"/>
    <mergeCell ref="AEX185:AFA185"/>
    <mergeCell ref="AFB185:AFE185"/>
    <mergeCell ref="AFF185:AFI185"/>
    <mergeCell ref="AFJ185:AFM185"/>
    <mergeCell ref="AFN185:AFQ185"/>
    <mergeCell ref="AKH185:AKK185"/>
    <mergeCell ref="AKL185:AKO185"/>
    <mergeCell ref="AKP185:AKS185"/>
    <mergeCell ref="AKT185:AKW185"/>
    <mergeCell ref="AKX185:ALA185"/>
    <mergeCell ref="AJN185:AJQ185"/>
    <mergeCell ref="AJR185:AJU185"/>
    <mergeCell ref="AJV185:AJY185"/>
    <mergeCell ref="AJZ185:AKC185"/>
    <mergeCell ref="AKD185:AKG185"/>
    <mergeCell ref="AIT185:AIW185"/>
    <mergeCell ref="AIX185:AJA185"/>
    <mergeCell ref="AJB185:AJE185"/>
    <mergeCell ref="AJF185:AJI185"/>
    <mergeCell ref="AJJ185:AJM185"/>
    <mergeCell ref="AHZ185:AIC185"/>
    <mergeCell ref="AID185:AIG185"/>
    <mergeCell ref="AIH185:AIK185"/>
    <mergeCell ref="AIL185:AIO185"/>
    <mergeCell ref="AIP185:AIS185"/>
    <mergeCell ref="ANJ185:ANM185"/>
    <mergeCell ref="ANN185:ANQ185"/>
    <mergeCell ref="ANR185:ANU185"/>
    <mergeCell ref="ANV185:ANY185"/>
    <mergeCell ref="ANZ185:AOC185"/>
    <mergeCell ref="AMP185:AMS185"/>
    <mergeCell ref="AMT185:AMW185"/>
    <mergeCell ref="AMX185:ANA185"/>
    <mergeCell ref="ANB185:ANE185"/>
    <mergeCell ref="ANF185:ANI185"/>
    <mergeCell ref="ALV185:ALY185"/>
    <mergeCell ref="ALZ185:AMC185"/>
    <mergeCell ref="AMD185:AMG185"/>
    <mergeCell ref="AMH185:AMK185"/>
    <mergeCell ref="AML185:AMO185"/>
    <mergeCell ref="ALB185:ALE185"/>
    <mergeCell ref="ALF185:ALI185"/>
    <mergeCell ref="ALJ185:ALM185"/>
    <mergeCell ref="ALN185:ALQ185"/>
    <mergeCell ref="ALR185:ALU185"/>
    <mergeCell ref="AQL185:AQO185"/>
    <mergeCell ref="AQP185:AQS185"/>
    <mergeCell ref="AQT185:AQW185"/>
    <mergeCell ref="AQX185:ARA185"/>
    <mergeCell ref="ARB185:ARE185"/>
    <mergeCell ref="APR185:APU185"/>
    <mergeCell ref="APV185:APY185"/>
    <mergeCell ref="APZ185:AQC185"/>
    <mergeCell ref="AQD185:AQG185"/>
    <mergeCell ref="AQH185:AQK185"/>
    <mergeCell ref="AOX185:APA185"/>
    <mergeCell ref="APB185:APE185"/>
    <mergeCell ref="APF185:API185"/>
    <mergeCell ref="APJ185:APM185"/>
    <mergeCell ref="APN185:APQ185"/>
    <mergeCell ref="AOD185:AOG185"/>
    <mergeCell ref="AOH185:AOK185"/>
    <mergeCell ref="AOL185:AOO185"/>
    <mergeCell ref="AOP185:AOS185"/>
    <mergeCell ref="AOT185:AOW185"/>
    <mergeCell ref="ATN185:ATQ185"/>
    <mergeCell ref="ATR185:ATU185"/>
    <mergeCell ref="ATV185:ATY185"/>
    <mergeCell ref="ATZ185:AUC185"/>
    <mergeCell ref="AUD185:AUG185"/>
    <mergeCell ref="AST185:ASW185"/>
    <mergeCell ref="ASX185:ATA185"/>
    <mergeCell ref="ATB185:ATE185"/>
    <mergeCell ref="ATF185:ATI185"/>
    <mergeCell ref="ATJ185:ATM185"/>
    <mergeCell ref="ARZ185:ASC185"/>
    <mergeCell ref="ASD185:ASG185"/>
    <mergeCell ref="ASH185:ASK185"/>
    <mergeCell ref="ASL185:ASO185"/>
    <mergeCell ref="ASP185:ASS185"/>
    <mergeCell ref="ARF185:ARI185"/>
    <mergeCell ref="ARJ185:ARM185"/>
    <mergeCell ref="ARN185:ARQ185"/>
    <mergeCell ref="ARR185:ARU185"/>
    <mergeCell ref="ARV185:ARY185"/>
    <mergeCell ref="AWP185:AWS185"/>
    <mergeCell ref="AWT185:AWW185"/>
    <mergeCell ref="AWX185:AXA185"/>
    <mergeCell ref="AXB185:AXE185"/>
    <mergeCell ref="AXF185:AXI185"/>
    <mergeCell ref="AVV185:AVY185"/>
    <mergeCell ref="AVZ185:AWC185"/>
    <mergeCell ref="AWD185:AWG185"/>
    <mergeCell ref="AWH185:AWK185"/>
    <mergeCell ref="AWL185:AWO185"/>
    <mergeCell ref="AVB185:AVE185"/>
    <mergeCell ref="AVF185:AVI185"/>
    <mergeCell ref="AVJ185:AVM185"/>
    <mergeCell ref="AVN185:AVQ185"/>
    <mergeCell ref="AVR185:AVU185"/>
    <mergeCell ref="AUH185:AUK185"/>
    <mergeCell ref="AUL185:AUO185"/>
    <mergeCell ref="AUP185:AUS185"/>
    <mergeCell ref="AUT185:AUW185"/>
    <mergeCell ref="AUX185:AVA185"/>
    <mergeCell ref="AZR185:AZU185"/>
    <mergeCell ref="AZV185:AZY185"/>
    <mergeCell ref="AZZ185:BAC185"/>
    <mergeCell ref="BAD185:BAG185"/>
    <mergeCell ref="BAH185:BAK185"/>
    <mergeCell ref="AYX185:AZA185"/>
    <mergeCell ref="AZB185:AZE185"/>
    <mergeCell ref="AZF185:AZI185"/>
    <mergeCell ref="AZJ185:AZM185"/>
    <mergeCell ref="AZN185:AZQ185"/>
    <mergeCell ref="AYD185:AYG185"/>
    <mergeCell ref="AYH185:AYK185"/>
    <mergeCell ref="AYL185:AYO185"/>
    <mergeCell ref="AYP185:AYS185"/>
    <mergeCell ref="AYT185:AYW185"/>
    <mergeCell ref="AXJ185:AXM185"/>
    <mergeCell ref="AXN185:AXQ185"/>
    <mergeCell ref="AXR185:AXU185"/>
    <mergeCell ref="AXV185:AXY185"/>
    <mergeCell ref="AXZ185:AYC185"/>
    <mergeCell ref="BCT185:BCW185"/>
    <mergeCell ref="BCX185:BDA185"/>
    <mergeCell ref="BDB185:BDE185"/>
    <mergeCell ref="BDF185:BDI185"/>
    <mergeCell ref="BDJ185:BDM185"/>
    <mergeCell ref="BBZ185:BCC185"/>
    <mergeCell ref="BCD185:BCG185"/>
    <mergeCell ref="BCH185:BCK185"/>
    <mergeCell ref="BCL185:BCO185"/>
    <mergeCell ref="BCP185:BCS185"/>
    <mergeCell ref="BBF185:BBI185"/>
    <mergeCell ref="BBJ185:BBM185"/>
    <mergeCell ref="BBN185:BBQ185"/>
    <mergeCell ref="BBR185:BBU185"/>
    <mergeCell ref="BBV185:BBY185"/>
    <mergeCell ref="BAL185:BAO185"/>
    <mergeCell ref="BAP185:BAS185"/>
    <mergeCell ref="BAT185:BAW185"/>
    <mergeCell ref="BAX185:BBA185"/>
    <mergeCell ref="BBB185:BBE185"/>
    <mergeCell ref="BFV185:BFY185"/>
    <mergeCell ref="BFZ185:BGC185"/>
    <mergeCell ref="BGD185:BGG185"/>
    <mergeCell ref="BGH185:BGK185"/>
    <mergeCell ref="BGL185:BGO185"/>
    <mergeCell ref="BFB185:BFE185"/>
    <mergeCell ref="BFF185:BFI185"/>
    <mergeCell ref="BFJ185:BFM185"/>
    <mergeCell ref="BFN185:BFQ185"/>
    <mergeCell ref="BFR185:BFU185"/>
    <mergeCell ref="BEH185:BEK185"/>
    <mergeCell ref="BEL185:BEO185"/>
    <mergeCell ref="BEP185:BES185"/>
    <mergeCell ref="BET185:BEW185"/>
    <mergeCell ref="BEX185:BFA185"/>
    <mergeCell ref="BDN185:BDQ185"/>
    <mergeCell ref="BDR185:BDU185"/>
    <mergeCell ref="BDV185:BDY185"/>
    <mergeCell ref="BDZ185:BEC185"/>
    <mergeCell ref="BED185:BEG185"/>
    <mergeCell ref="BIX185:BJA185"/>
    <mergeCell ref="BJB185:BJE185"/>
    <mergeCell ref="BJF185:BJI185"/>
    <mergeCell ref="BJJ185:BJM185"/>
    <mergeCell ref="BJN185:BJQ185"/>
    <mergeCell ref="BID185:BIG185"/>
    <mergeCell ref="BIH185:BIK185"/>
    <mergeCell ref="BIL185:BIO185"/>
    <mergeCell ref="BIP185:BIS185"/>
    <mergeCell ref="BIT185:BIW185"/>
    <mergeCell ref="BHJ185:BHM185"/>
    <mergeCell ref="BHN185:BHQ185"/>
    <mergeCell ref="BHR185:BHU185"/>
    <mergeCell ref="BHV185:BHY185"/>
    <mergeCell ref="BHZ185:BIC185"/>
    <mergeCell ref="BGP185:BGS185"/>
    <mergeCell ref="BGT185:BGW185"/>
    <mergeCell ref="BGX185:BHA185"/>
    <mergeCell ref="BHB185:BHE185"/>
    <mergeCell ref="BHF185:BHI185"/>
    <mergeCell ref="BLZ185:BMC185"/>
    <mergeCell ref="BMD185:BMG185"/>
    <mergeCell ref="BMH185:BMK185"/>
    <mergeCell ref="BML185:BMO185"/>
    <mergeCell ref="BMP185:BMS185"/>
    <mergeCell ref="BLF185:BLI185"/>
    <mergeCell ref="BLJ185:BLM185"/>
    <mergeCell ref="BLN185:BLQ185"/>
    <mergeCell ref="BLR185:BLU185"/>
    <mergeCell ref="BLV185:BLY185"/>
    <mergeCell ref="BKL185:BKO185"/>
    <mergeCell ref="BKP185:BKS185"/>
    <mergeCell ref="BKT185:BKW185"/>
    <mergeCell ref="BKX185:BLA185"/>
    <mergeCell ref="BLB185:BLE185"/>
    <mergeCell ref="BJR185:BJU185"/>
    <mergeCell ref="BJV185:BJY185"/>
    <mergeCell ref="BJZ185:BKC185"/>
    <mergeCell ref="BKD185:BKG185"/>
    <mergeCell ref="BKH185:BKK185"/>
    <mergeCell ref="BPB185:BPE185"/>
    <mergeCell ref="BPF185:BPI185"/>
    <mergeCell ref="BPJ185:BPM185"/>
    <mergeCell ref="BPN185:BPQ185"/>
    <mergeCell ref="BPR185:BPU185"/>
    <mergeCell ref="BOH185:BOK185"/>
    <mergeCell ref="BOL185:BOO185"/>
    <mergeCell ref="BOP185:BOS185"/>
    <mergeCell ref="BOT185:BOW185"/>
    <mergeCell ref="BOX185:BPA185"/>
    <mergeCell ref="BNN185:BNQ185"/>
    <mergeCell ref="BNR185:BNU185"/>
    <mergeCell ref="BNV185:BNY185"/>
    <mergeCell ref="BNZ185:BOC185"/>
    <mergeCell ref="BOD185:BOG185"/>
    <mergeCell ref="BMT185:BMW185"/>
    <mergeCell ref="BMX185:BNA185"/>
    <mergeCell ref="BNB185:BNE185"/>
    <mergeCell ref="BNF185:BNI185"/>
    <mergeCell ref="BNJ185:BNM185"/>
    <mergeCell ref="BSD185:BSG185"/>
    <mergeCell ref="BSH185:BSK185"/>
    <mergeCell ref="BSL185:BSO185"/>
    <mergeCell ref="BSP185:BSS185"/>
    <mergeCell ref="BST185:BSW185"/>
    <mergeCell ref="BRJ185:BRM185"/>
    <mergeCell ref="BRN185:BRQ185"/>
    <mergeCell ref="BRR185:BRU185"/>
    <mergeCell ref="BRV185:BRY185"/>
    <mergeCell ref="BRZ185:BSC185"/>
    <mergeCell ref="BQP185:BQS185"/>
    <mergeCell ref="BQT185:BQW185"/>
    <mergeCell ref="BQX185:BRA185"/>
    <mergeCell ref="BRB185:BRE185"/>
    <mergeCell ref="BRF185:BRI185"/>
    <mergeCell ref="BPV185:BPY185"/>
    <mergeCell ref="BPZ185:BQC185"/>
    <mergeCell ref="BQD185:BQG185"/>
    <mergeCell ref="BQH185:BQK185"/>
    <mergeCell ref="BQL185:BQO185"/>
    <mergeCell ref="BVF185:BVI185"/>
    <mergeCell ref="BVJ185:BVM185"/>
    <mergeCell ref="BVN185:BVQ185"/>
    <mergeCell ref="BVR185:BVU185"/>
    <mergeCell ref="BVV185:BVY185"/>
    <mergeCell ref="BUL185:BUO185"/>
    <mergeCell ref="BUP185:BUS185"/>
    <mergeCell ref="BUT185:BUW185"/>
    <mergeCell ref="BUX185:BVA185"/>
    <mergeCell ref="BVB185:BVE185"/>
    <mergeCell ref="BTR185:BTU185"/>
    <mergeCell ref="BTV185:BTY185"/>
    <mergeCell ref="BTZ185:BUC185"/>
    <mergeCell ref="BUD185:BUG185"/>
    <mergeCell ref="BUH185:BUK185"/>
    <mergeCell ref="BSX185:BTA185"/>
    <mergeCell ref="BTB185:BTE185"/>
    <mergeCell ref="BTF185:BTI185"/>
    <mergeCell ref="BTJ185:BTM185"/>
    <mergeCell ref="BTN185:BTQ185"/>
    <mergeCell ref="BYH185:BYK185"/>
    <mergeCell ref="BYL185:BYO185"/>
    <mergeCell ref="BYP185:BYS185"/>
    <mergeCell ref="BYT185:BYW185"/>
    <mergeCell ref="BYX185:BZA185"/>
    <mergeCell ref="BXN185:BXQ185"/>
    <mergeCell ref="BXR185:BXU185"/>
    <mergeCell ref="BXV185:BXY185"/>
    <mergeCell ref="BXZ185:BYC185"/>
    <mergeCell ref="BYD185:BYG185"/>
    <mergeCell ref="BWT185:BWW185"/>
    <mergeCell ref="BWX185:BXA185"/>
    <mergeCell ref="BXB185:BXE185"/>
    <mergeCell ref="BXF185:BXI185"/>
    <mergeCell ref="BXJ185:BXM185"/>
    <mergeCell ref="BVZ185:BWC185"/>
    <mergeCell ref="BWD185:BWG185"/>
    <mergeCell ref="BWH185:BWK185"/>
    <mergeCell ref="BWL185:BWO185"/>
    <mergeCell ref="BWP185:BWS185"/>
    <mergeCell ref="CBJ185:CBM185"/>
    <mergeCell ref="CBN185:CBQ185"/>
    <mergeCell ref="CBR185:CBU185"/>
    <mergeCell ref="CBV185:CBY185"/>
    <mergeCell ref="CBZ185:CCC185"/>
    <mergeCell ref="CAP185:CAS185"/>
    <mergeCell ref="CAT185:CAW185"/>
    <mergeCell ref="CAX185:CBA185"/>
    <mergeCell ref="CBB185:CBE185"/>
    <mergeCell ref="CBF185:CBI185"/>
    <mergeCell ref="BZV185:BZY185"/>
    <mergeCell ref="BZZ185:CAC185"/>
    <mergeCell ref="CAD185:CAG185"/>
    <mergeCell ref="CAH185:CAK185"/>
    <mergeCell ref="CAL185:CAO185"/>
    <mergeCell ref="BZB185:BZE185"/>
    <mergeCell ref="BZF185:BZI185"/>
    <mergeCell ref="BZJ185:BZM185"/>
    <mergeCell ref="BZN185:BZQ185"/>
    <mergeCell ref="BZR185:BZU185"/>
    <mergeCell ref="CEL185:CEO185"/>
    <mergeCell ref="CEP185:CES185"/>
    <mergeCell ref="CET185:CEW185"/>
    <mergeCell ref="CEX185:CFA185"/>
    <mergeCell ref="CFB185:CFE185"/>
    <mergeCell ref="CDR185:CDU185"/>
    <mergeCell ref="CDV185:CDY185"/>
    <mergeCell ref="CDZ185:CEC185"/>
    <mergeCell ref="CED185:CEG185"/>
    <mergeCell ref="CEH185:CEK185"/>
    <mergeCell ref="CCX185:CDA185"/>
    <mergeCell ref="CDB185:CDE185"/>
    <mergeCell ref="CDF185:CDI185"/>
    <mergeCell ref="CDJ185:CDM185"/>
    <mergeCell ref="CDN185:CDQ185"/>
    <mergeCell ref="CCD185:CCG185"/>
    <mergeCell ref="CCH185:CCK185"/>
    <mergeCell ref="CCL185:CCO185"/>
    <mergeCell ref="CCP185:CCS185"/>
    <mergeCell ref="CCT185:CCW185"/>
    <mergeCell ref="CHN185:CHQ185"/>
    <mergeCell ref="CHR185:CHU185"/>
    <mergeCell ref="CHV185:CHY185"/>
    <mergeCell ref="CHZ185:CIC185"/>
    <mergeCell ref="CID185:CIG185"/>
    <mergeCell ref="CGT185:CGW185"/>
    <mergeCell ref="CGX185:CHA185"/>
    <mergeCell ref="CHB185:CHE185"/>
    <mergeCell ref="CHF185:CHI185"/>
    <mergeCell ref="CHJ185:CHM185"/>
    <mergeCell ref="CFZ185:CGC185"/>
    <mergeCell ref="CGD185:CGG185"/>
    <mergeCell ref="CGH185:CGK185"/>
    <mergeCell ref="CGL185:CGO185"/>
    <mergeCell ref="CGP185:CGS185"/>
    <mergeCell ref="CFF185:CFI185"/>
    <mergeCell ref="CFJ185:CFM185"/>
    <mergeCell ref="CFN185:CFQ185"/>
    <mergeCell ref="CFR185:CFU185"/>
    <mergeCell ref="CFV185:CFY185"/>
    <mergeCell ref="CKP185:CKS185"/>
    <mergeCell ref="CKT185:CKW185"/>
    <mergeCell ref="CKX185:CLA185"/>
    <mergeCell ref="CLB185:CLE185"/>
    <mergeCell ref="CLF185:CLI185"/>
    <mergeCell ref="CJV185:CJY185"/>
    <mergeCell ref="CJZ185:CKC185"/>
    <mergeCell ref="CKD185:CKG185"/>
    <mergeCell ref="CKH185:CKK185"/>
    <mergeCell ref="CKL185:CKO185"/>
    <mergeCell ref="CJB185:CJE185"/>
    <mergeCell ref="CJF185:CJI185"/>
    <mergeCell ref="CJJ185:CJM185"/>
    <mergeCell ref="CJN185:CJQ185"/>
    <mergeCell ref="CJR185:CJU185"/>
    <mergeCell ref="CIH185:CIK185"/>
    <mergeCell ref="CIL185:CIO185"/>
    <mergeCell ref="CIP185:CIS185"/>
    <mergeCell ref="CIT185:CIW185"/>
    <mergeCell ref="CIX185:CJA185"/>
    <mergeCell ref="CNR185:CNU185"/>
    <mergeCell ref="CNV185:CNY185"/>
    <mergeCell ref="CNZ185:COC185"/>
    <mergeCell ref="COD185:COG185"/>
    <mergeCell ref="COH185:COK185"/>
    <mergeCell ref="CMX185:CNA185"/>
    <mergeCell ref="CNB185:CNE185"/>
    <mergeCell ref="CNF185:CNI185"/>
    <mergeCell ref="CNJ185:CNM185"/>
    <mergeCell ref="CNN185:CNQ185"/>
    <mergeCell ref="CMD185:CMG185"/>
    <mergeCell ref="CMH185:CMK185"/>
    <mergeCell ref="CML185:CMO185"/>
    <mergeCell ref="CMP185:CMS185"/>
    <mergeCell ref="CMT185:CMW185"/>
    <mergeCell ref="CLJ185:CLM185"/>
    <mergeCell ref="CLN185:CLQ185"/>
    <mergeCell ref="CLR185:CLU185"/>
    <mergeCell ref="CLV185:CLY185"/>
    <mergeCell ref="CLZ185:CMC185"/>
    <mergeCell ref="CQT185:CQW185"/>
    <mergeCell ref="CQX185:CRA185"/>
    <mergeCell ref="CRB185:CRE185"/>
    <mergeCell ref="CRF185:CRI185"/>
    <mergeCell ref="CRJ185:CRM185"/>
    <mergeCell ref="CPZ185:CQC185"/>
    <mergeCell ref="CQD185:CQG185"/>
    <mergeCell ref="CQH185:CQK185"/>
    <mergeCell ref="CQL185:CQO185"/>
    <mergeCell ref="CQP185:CQS185"/>
    <mergeCell ref="CPF185:CPI185"/>
    <mergeCell ref="CPJ185:CPM185"/>
    <mergeCell ref="CPN185:CPQ185"/>
    <mergeCell ref="CPR185:CPU185"/>
    <mergeCell ref="CPV185:CPY185"/>
    <mergeCell ref="COL185:COO185"/>
    <mergeCell ref="COP185:COS185"/>
    <mergeCell ref="COT185:COW185"/>
    <mergeCell ref="COX185:CPA185"/>
    <mergeCell ref="CPB185:CPE185"/>
    <mergeCell ref="CTV185:CTY185"/>
    <mergeCell ref="CTZ185:CUC185"/>
    <mergeCell ref="CUD185:CUG185"/>
    <mergeCell ref="CUH185:CUK185"/>
    <mergeCell ref="CUL185:CUO185"/>
    <mergeCell ref="CTB185:CTE185"/>
    <mergeCell ref="CTF185:CTI185"/>
    <mergeCell ref="CTJ185:CTM185"/>
    <mergeCell ref="CTN185:CTQ185"/>
    <mergeCell ref="CTR185:CTU185"/>
    <mergeCell ref="CSH185:CSK185"/>
    <mergeCell ref="CSL185:CSO185"/>
    <mergeCell ref="CSP185:CSS185"/>
    <mergeCell ref="CST185:CSW185"/>
    <mergeCell ref="CSX185:CTA185"/>
    <mergeCell ref="CRN185:CRQ185"/>
    <mergeCell ref="CRR185:CRU185"/>
    <mergeCell ref="CRV185:CRY185"/>
    <mergeCell ref="CRZ185:CSC185"/>
    <mergeCell ref="CSD185:CSG185"/>
    <mergeCell ref="CWX185:CXA185"/>
    <mergeCell ref="CXB185:CXE185"/>
    <mergeCell ref="CXF185:CXI185"/>
    <mergeCell ref="CXJ185:CXM185"/>
    <mergeCell ref="CXN185:CXQ185"/>
    <mergeCell ref="CWD185:CWG185"/>
    <mergeCell ref="CWH185:CWK185"/>
    <mergeCell ref="CWL185:CWO185"/>
    <mergeCell ref="CWP185:CWS185"/>
    <mergeCell ref="CWT185:CWW185"/>
    <mergeCell ref="CVJ185:CVM185"/>
    <mergeCell ref="CVN185:CVQ185"/>
    <mergeCell ref="CVR185:CVU185"/>
    <mergeCell ref="CVV185:CVY185"/>
    <mergeCell ref="CVZ185:CWC185"/>
    <mergeCell ref="CUP185:CUS185"/>
    <mergeCell ref="CUT185:CUW185"/>
    <mergeCell ref="CUX185:CVA185"/>
    <mergeCell ref="CVB185:CVE185"/>
    <mergeCell ref="CVF185:CVI185"/>
    <mergeCell ref="CZZ185:DAC185"/>
    <mergeCell ref="DAD185:DAG185"/>
    <mergeCell ref="DAH185:DAK185"/>
    <mergeCell ref="DAL185:DAO185"/>
    <mergeCell ref="DAP185:DAS185"/>
    <mergeCell ref="CZF185:CZI185"/>
    <mergeCell ref="CZJ185:CZM185"/>
    <mergeCell ref="CZN185:CZQ185"/>
    <mergeCell ref="CZR185:CZU185"/>
    <mergeCell ref="CZV185:CZY185"/>
    <mergeCell ref="CYL185:CYO185"/>
    <mergeCell ref="CYP185:CYS185"/>
    <mergeCell ref="CYT185:CYW185"/>
    <mergeCell ref="CYX185:CZA185"/>
    <mergeCell ref="CZB185:CZE185"/>
    <mergeCell ref="CXR185:CXU185"/>
    <mergeCell ref="CXV185:CXY185"/>
    <mergeCell ref="CXZ185:CYC185"/>
    <mergeCell ref="CYD185:CYG185"/>
    <mergeCell ref="CYH185:CYK185"/>
    <mergeCell ref="DDB185:DDE185"/>
    <mergeCell ref="DDF185:DDI185"/>
    <mergeCell ref="DDJ185:DDM185"/>
    <mergeCell ref="DDN185:DDQ185"/>
    <mergeCell ref="DDR185:DDU185"/>
    <mergeCell ref="DCH185:DCK185"/>
    <mergeCell ref="DCL185:DCO185"/>
    <mergeCell ref="DCP185:DCS185"/>
    <mergeCell ref="DCT185:DCW185"/>
    <mergeCell ref="DCX185:DDA185"/>
    <mergeCell ref="DBN185:DBQ185"/>
    <mergeCell ref="DBR185:DBU185"/>
    <mergeCell ref="DBV185:DBY185"/>
    <mergeCell ref="DBZ185:DCC185"/>
    <mergeCell ref="DCD185:DCG185"/>
    <mergeCell ref="DAT185:DAW185"/>
    <mergeCell ref="DAX185:DBA185"/>
    <mergeCell ref="DBB185:DBE185"/>
    <mergeCell ref="DBF185:DBI185"/>
    <mergeCell ref="DBJ185:DBM185"/>
    <mergeCell ref="DGD185:DGG185"/>
    <mergeCell ref="DGH185:DGK185"/>
    <mergeCell ref="DGL185:DGO185"/>
    <mergeCell ref="DGP185:DGS185"/>
    <mergeCell ref="DGT185:DGW185"/>
    <mergeCell ref="DFJ185:DFM185"/>
    <mergeCell ref="DFN185:DFQ185"/>
    <mergeCell ref="DFR185:DFU185"/>
    <mergeCell ref="DFV185:DFY185"/>
    <mergeCell ref="DFZ185:DGC185"/>
    <mergeCell ref="DEP185:DES185"/>
    <mergeCell ref="DET185:DEW185"/>
    <mergeCell ref="DEX185:DFA185"/>
    <mergeCell ref="DFB185:DFE185"/>
    <mergeCell ref="DFF185:DFI185"/>
    <mergeCell ref="DDV185:DDY185"/>
    <mergeCell ref="DDZ185:DEC185"/>
    <mergeCell ref="DED185:DEG185"/>
    <mergeCell ref="DEH185:DEK185"/>
    <mergeCell ref="DEL185:DEO185"/>
    <mergeCell ref="DJF185:DJI185"/>
    <mergeCell ref="DJJ185:DJM185"/>
    <mergeCell ref="DJN185:DJQ185"/>
    <mergeCell ref="DJR185:DJU185"/>
    <mergeCell ref="DJV185:DJY185"/>
    <mergeCell ref="DIL185:DIO185"/>
    <mergeCell ref="DIP185:DIS185"/>
    <mergeCell ref="DIT185:DIW185"/>
    <mergeCell ref="DIX185:DJA185"/>
    <mergeCell ref="DJB185:DJE185"/>
    <mergeCell ref="DHR185:DHU185"/>
    <mergeCell ref="DHV185:DHY185"/>
    <mergeCell ref="DHZ185:DIC185"/>
    <mergeCell ref="DID185:DIG185"/>
    <mergeCell ref="DIH185:DIK185"/>
    <mergeCell ref="DGX185:DHA185"/>
    <mergeCell ref="DHB185:DHE185"/>
    <mergeCell ref="DHF185:DHI185"/>
    <mergeCell ref="DHJ185:DHM185"/>
    <mergeCell ref="DHN185:DHQ185"/>
    <mergeCell ref="DMH185:DMK185"/>
    <mergeCell ref="DML185:DMO185"/>
    <mergeCell ref="DMP185:DMS185"/>
    <mergeCell ref="DMT185:DMW185"/>
    <mergeCell ref="DMX185:DNA185"/>
    <mergeCell ref="DLN185:DLQ185"/>
    <mergeCell ref="DLR185:DLU185"/>
    <mergeCell ref="DLV185:DLY185"/>
    <mergeCell ref="DLZ185:DMC185"/>
    <mergeCell ref="DMD185:DMG185"/>
    <mergeCell ref="DKT185:DKW185"/>
    <mergeCell ref="DKX185:DLA185"/>
    <mergeCell ref="DLB185:DLE185"/>
    <mergeCell ref="DLF185:DLI185"/>
    <mergeCell ref="DLJ185:DLM185"/>
    <mergeCell ref="DJZ185:DKC185"/>
    <mergeCell ref="DKD185:DKG185"/>
    <mergeCell ref="DKH185:DKK185"/>
    <mergeCell ref="DKL185:DKO185"/>
    <mergeCell ref="DKP185:DKS185"/>
    <mergeCell ref="DPJ185:DPM185"/>
    <mergeCell ref="DPN185:DPQ185"/>
    <mergeCell ref="DPR185:DPU185"/>
    <mergeCell ref="DPV185:DPY185"/>
    <mergeCell ref="DPZ185:DQC185"/>
    <mergeCell ref="DOP185:DOS185"/>
    <mergeCell ref="DOT185:DOW185"/>
    <mergeCell ref="DOX185:DPA185"/>
    <mergeCell ref="DPB185:DPE185"/>
    <mergeCell ref="DPF185:DPI185"/>
    <mergeCell ref="DNV185:DNY185"/>
    <mergeCell ref="DNZ185:DOC185"/>
    <mergeCell ref="DOD185:DOG185"/>
    <mergeCell ref="DOH185:DOK185"/>
    <mergeCell ref="DOL185:DOO185"/>
    <mergeCell ref="DNB185:DNE185"/>
    <mergeCell ref="DNF185:DNI185"/>
    <mergeCell ref="DNJ185:DNM185"/>
    <mergeCell ref="DNN185:DNQ185"/>
    <mergeCell ref="DNR185:DNU185"/>
    <mergeCell ref="DSL185:DSO185"/>
    <mergeCell ref="DSP185:DSS185"/>
    <mergeCell ref="DST185:DSW185"/>
    <mergeCell ref="DSX185:DTA185"/>
    <mergeCell ref="DTB185:DTE185"/>
    <mergeCell ref="DRR185:DRU185"/>
    <mergeCell ref="DRV185:DRY185"/>
    <mergeCell ref="DRZ185:DSC185"/>
    <mergeCell ref="DSD185:DSG185"/>
    <mergeCell ref="DSH185:DSK185"/>
    <mergeCell ref="DQX185:DRA185"/>
    <mergeCell ref="DRB185:DRE185"/>
    <mergeCell ref="DRF185:DRI185"/>
    <mergeCell ref="DRJ185:DRM185"/>
    <mergeCell ref="DRN185:DRQ185"/>
    <mergeCell ref="DQD185:DQG185"/>
    <mergeCell ref="DQH185:DQK185"/>
    <mergeCell ref="DQL185:DQO185"/>
    <mergeCell ref="DQP185:DQS185"/>
    <mergeCell ref="DQT185:DQW185"/>
    <mergeCell ref="DVN185:DVQ185"/>
    <mergeCell ref="DVR185:DVU185"/>
    <mergeCell ref="DVV185:DVY185"/>
    <mergeCell ref="DVZ185:DWC185"/>
    <mergeCell ref="DWD185:DWG185"/>
    <mergeCell ref="DUT185:DUW185"/>
    <mergeCell ref="DUX185:DVA185"/>
    <mergeCell ref="DVB185:DVE185"/>
    <mergeCell ref="DVF185:DVI185"/>
    <mergeCell ref="DVJ185:DVM185"/>
    <mergeCell ref="DTZ185:DUC185"/>
    <mergeCell ref="DUD185:DUG185"/>
    <mergeCell ref="DUH185:DUK185"/>
    <mergeCell ref="DUL185:DUO185"/>
    <mergeCell ref="DUP185:DUS185"/>
    <mergeCell ref="DTF185:DTI185"/>
    <mergeCell ref="DTJ185:DTM185"/>
    <mergeCell ref="DTN185:DTQ185"/>
    <mergeCell ref="DTR185:DTU185"/>
    <mergeCell ref="DTV185:DTY185"/>
    <mergeCell ref="DYP185:DYS185"/>
    <mergeCell ref="DYT185:DYW185"/>
    <mergeCell ref="DYX185:DZA185"/>
    <mergeCell ref="DZB185:DZE185"/>
    <mergeCell ref="DZF185:DZI185"/>
    <mergeCell ref="DXV185:DXY185"/>
    <mergeCell ref="DXZ185:DYC185"/>
    <mergeCell ref="DYD185:DYG185"/>
    <mergeCell ref="DYH185:DYK185"/>
    <mergeCell ref="DYL185:DYO185"/>
    <mergeCell ref="DXB185:DXE185"/>
    <mergeCell ref="DXF185:DXI185"/>
    <mergeCell ref="DXJ185:DXM185"/>
    <mergeCell ref="DXN185:DXQ185"/>
    <mergeCell ref="DXR185:DXU185"/>
    <mergeCell ref="DWH185:DWK185"/>
    <mergeCell ref="DWL185:DWO185"/>
    <mergeCell ref="DWP185:DWS185"/>
    <mergeCell ref="DWT185:DWW185"/>
    <mergeCell ref="DWX185:DXA185"/>
    <mergeCell ref="EBR185:EBU185"/>
    <mergeCell ref="EBV185:EBY185"/>
    <mergeCell ref="EBZ185:ECC185"/>
    <mergeCell ref="ECD185:ECG185"/>
    <mergeCell ref="ECH185:ECK185"/>
    <mergeCell ref="EAX185:EBA185"/>
    <mergeCell ref="EBB185:EBE185"/>
    <mergeCell ref="EBF185:EBI185"/>
    <mergeCell ref="EBJ185:EBM185"/>
    <mergeCell ref="EBN185:EBQ185"/>
    <mergeCell ref="EAD185:EAG185"/>
    <mergeCell ref="EAH185:EAK185"/>
    <mergeCell ref="EAL185:EAO185"/>
    <mergeCell ref="EAP185:EAS185"/>
    <mergeCell ref="EAT185:EAW185"/>
    <mergeCell ref="DZJ185:DZM185"/>
    <mergeCell ref="DZN185:DZQ185"/>
    <mergeCell ref="DZR185:DZU185"/>
    <mergeCell ref="DZV185:DZY185"/>
    <mergeCell ref="DZZ185:EAC185"/>
    <mergeCell ref="EET185:EEW185"/>
    <mergeCell ref="EEX185:EFA185"/>
    <mergeCell ref="EFB185:EFE185"/>
    <mergeCell ref="EFF185:EFI185"/>
    <mergeCell ref="EFJ185:EFM185"/>
    <mergeCell ref="EDZ185:EEC185"/>
    <mergeCell ref="EED185:EEG185"/>
    <mergeCell ref="EEH185:EEK185"/>
    <mergeCell ref="EEL185:EEO185"/>
    <mergeCell ref="EEP185:EES185"/>
    <mergeCell ref="EDF185:EDI185"/>
    <mergeCell ref="EDJ185:EDM185"/>
    <mergeCell ref="EDN185:EDQ185"/>
    <mergeCell ref="EDR185:EDU185"/>
    <mergeCell ref="EDV185:EDY185"/>
    <mergeCell ref="ECL185:ECO185"/>
    <mergeCell ref="ECP185:ECS185"/>
    <mergeCell ref="ECT185:ECW185"/>
    <mergeCell ref="ECX185:EDA185"/>
    <mergeCell ref="EDB185:EDE185"/>
    <mergeCell ref="EHV185:EHY185"/>
    <mergeCell ref="EHZ185:EIC185"/>
    <mergeCell ref="EID185:EIG185"/>
    <mergeCell ref="EIH185:EIK185"/>
    <mergeCell ref="EIL185:EIO185"/>
    <mergeCell ref="EHB185:EHE185"/>
    <mergeCell ref="EHF185:EHI185"/>
    <mergeCell ref="EHJ185:EHM185"/>
    <mergeCell ref="EHN185:EHQ185"/>
    <mergeCell ref="EHR185:EHU185"/>
    <mergeCell ref="EGH185:EGK185"/>
    <mergeCell ref="EGL185:EGO185"/>
    <mergeCell ref="EGP185:EGS185"/>
    <mergeCell ref="EGT185:EGW185"/>
    <mergeCell ref="EGX185:EHA185"/>
    <mergeCell ref="EFN185:EFQ185"/>
    <mergeCell ref="EFR185:EFU185"/>
    <mergeCell ref="EFV185:EFY185"/>
    <mergeCell ref="EFZ185:EGC185"/>
    <mergeCell ref="EGD185:EGG185"/>
    <mergeCell ref="EKX185:ELA185"/>
    <mergeCell ref="ELB185:ELE185"/>
    <mergeCell ref="ELF185:ELI185"/>
    <mergeCell ref="ELJ185:ELM185"/>
    <mergeCell ref="ELN185:ELQ185"/>
    <mergeCell ref="EKD185:EKG185"/>
    <mergeCell ref="EKH185:EKK185"/>
    <mergeCell ref="EKL185:EKO185"/>
    <mergeCell ref="EKP185:EKS185"/>
    <mergeCell ref="EKT185:EKW185"/>
    <mergeCell ref="EJJ185:EJM185"/>
    <mergeCell ref="EJN185:EJQ185"/>
    <mergeCell ref="EJR185:EJU185"/>
    <mergeCell ref="EJV185:EJY185"/>
    <mergeCell ref="EJZ185:EKC185"/>
    <mergeCell ref="EIP185:EIS185"/>
    <mergeCell ref="EIT185:EIW185"/>
    <mergeCell ref="EIX185:EJA185"/>
    <mergeCell ref="EJB185:EJE185"/>
    <mergeCell ref="EJF185:EJI185"/>
    <mergeCell ref="ENZ185:EOC185"/>
    <mergeCell ref="EOD185:EOG185"/>
    <mergeCell ref="EOH185:EOK185"/>
    <mergeCell ref="EOL185:EOO185"/>
    <mergeCell ref="EOP185:EOS185"/>
    <mergeCell ref="ENF185:ENI185"/>
    <mergeCell ref="ENJ185:ENM185"/>
    <mergeCell ref="ENN185:ENQ185"/>
    <mergeCell ref="ENR185:ENU185"/>
    <mergeCell ref="ENV185:ENY185"/>
    <mergeCell ref="EML185:EMO185"/>
    <mergeCell ref="EMP185:EMS185"/>
    <mergeCell ref="EMT185:EMW185"/>
    <mergeCell ref="EMX185:ENA185"/>
    <mergeCell ref="ENB185:ENE185"/>
    <mergeCell ref="ELR185:ELU185"/>
    <mergeCell ref="ELV185:ELY185"/>
    <mergeCell ref="ELZ185:EMC185"/>
    <mergeCell ref="EMD185:EMG185"/>
    <mergeCell ref="EMH185:EMK185"/>
    <mergeCell ref="ERB185:ERE185"/>
    <mergeCell ref="ERF185:ERI185"/>
    <mergeCell ref="ERJ185:ERM185"/>
    <mergeCell ref="ERN185:ERQ185"/>
    <mergeCell ref="ERR185:ERU185"/>
    <mergeCell ref="EQH185:EQK185"/>
    <mergeCell ref="EQL185:EQO185"/>
    <mergeCell ref="EQP185:EQS185"/>
    <mergeCell ref="EQT185:EQW185"/>
    <mergeCell ref="EQX185:ERA185"/>
    <mergeCell ref="EPN185:EPQ185"/>
    <mergeCell ref="EPR185:EPU185"/>
    <mergeCell ref="EPV185:EPY185"/>
    <mergeCell ref="EPZ185:EQC185"/>
    <mergeCell ref="EQD185:EQG185"/>
    <mergeCell ref="EOT185:EOW185"/>
    <mergeCell ref="EOX185:EPA185"/>
    <mergeCell ref="EPB185:EPE185"/>
    <mergeCell ref="EPF185:EPI185"/>
    <mergeCell ref="EPJ185:EPM185"/>
    <mergeCell ref="EUD185:EUG185"/>
    <mergeCell ref="EUH185:EUK185"/>
    <mergeCell ref="EUL185:EUO185"/>
    <mergeCell ref="EUP185:EUS185"/>
    <mergeCell ref="EUT185:EUW185"/>
    <mergeCell ref="ETJ185:ETM185"/>
    <mergeCell ref="ETN185:ETQ185"/>
    <mergeCell ref="ETR185:ETU185"/>
    <mergeCell ref="ETV185:ETY185"/>
    <mergeCell ref="ETZ185:EUC185"/>
    <mergeCell ref="ESP185:ESS185"/>
    <mergeCell ref="EST185:ESW185"/>
    <mergeCell ref="ESX185:ETA185"/>
    <mergeCell ref="ETB185:ETE185"/>
    <mergeCell ref="ETF185:ETI185"/>
    <mergeCell ref="ERV185:ERY185"/>
    <mergeCell ref="ERZ185:ESC185"/>
    <mergeCell ref="ESD185:ESG185"/>
    <mergeCell ref="ESH185:ESK185"/>
    <mergeCell ref="ESL185:ESO185"/>
    <mergeCell ref="EXF185:EXI185"/>
    <mergeCell ref="EXJ185:EXM185"/>
    <mergeCell ref="EXN185:EXQ185"/>
    <mergeCell ref="EXR185:EXU185"/>
    <mergeCell ref="EXV185:EXY185"/>
    <mergeCell ref="EWL185:EWO185"/>
    <mergeCell ref="EWP185:EWS185"/>
    <mergeCell ref="EWT185:EWW185"/>
    <mergeCell ref="EWX185:EXA185"/>
    <mergeCell ref="EXB185:EXE185"/>
    <mergeCell ref="EVR185:EVU185"/>
    <mergeCell ref="EVV185:EVY185"/>
    <mergeCell ref="EVZ185:EWC185"/>
    <mergeCell ref="EWD185:EWG185"/>
    <mergeCell ref="EWH185:EWK185"/>
    <mergeCell ref="EUX185:EVA185"/>
    <mergeCell ref="EVB185:EVE185"/>
    <mergeCell ref="EVF185:EVI185"/>
    <mergeCell ref="EVJ185:EVM185"/>
    <mergeCell ref="EVN185:EVQ185"/>
    <mergeCell ref="FAH185:FAK185"/>
    <mergeCell ref="FAL185:FAO185"/>
    <mergeCell ref="FAP185:FAS185"/>
    <mergeCell ref="FAT185:FAW185"/>
    <mergeCell ref="FAX185:FBA185"/>
    <mergeCell ref="EZN185:EZQ185"/>
    <mergeCell ref="EZR185:EZU185"/>
    <mergeCell ref="EZV185:EZY185"/>
    <mergeCell ref="EZZ185:FAC185"/>
    <mergeCell ref="FAD185:FAG185"/>
    <mergeCell ref="EYT185:EYW185"/>
    <mergeCell ref="EYX185:EZA185"/>
    <mergeCell ref="EZB185:EZE185"/>
    <mergeCell ref="EZF185:EZI185"/>
    <mergeCell ref="EZJ185:EZM185"/>
    <mergeCell ref="EXZ185:EYC185"/>
    <mergeCell ref="EYD185:EYG185"/>
    <mergeCell ref="EYH185:EYK185"/>
    <mergeCell ref="EYL185:EYO185"/>
    <mergeCell ref="EYP185:EYS185"/>
    <mergeCell ref="FDJ185:FDM185"/>
    <mergeCell ref="FDN185:FDQ185"/>
    <mergeCell ref="FDR185:FDU185"/>
    <mergeCell ref="FDV185:FDY185"/>
    <mergeCell ref="FDZ185:FEC185"/>
    <mergeCell ref="FCP185:FCS185"/>
    <mergeCell ref="FCT185:FCW185"/>
    <mergeCell ref="FCX185:FDA185"/>
    <mergeCell ref="FDB185:FDE185"/>
    <mergeCell ref="FDF185:FDI185"/>
    <mergeCell ref="FBV185:FBY185"/>
    <mergeCell ref="FBZ185:FCC185"/>
    <mergeCell ref="FCD185:FCG185"/>
    <mergeCell ref="FCH185:FCK185"/>
    <mergeCell ref="FCL185:FCO185"/>
    <mergeCell ref="FBB185:FBE185"/>
    <mergeCell ref="FBF185:FBI185"/>
    <mergeCell ref="FBJ185:FBM185"/>
    <mergeCell ref="FBN185:FBQ185"/>
    <mergeCell ref="FBR185:FBU185"/>
    <mergeCell ref="FGL185:FGO185"/>
    <mergeCell ref="FGP185:FGS185"/>
    <mergeCell ref="FGT185:FGW185"/>
    <mergeCell ref="FGX185:FHA185"/>
    <mergeCell ref="FHB185:FHE185"/>
    <mergeCell ref="FFR185:FFU185"/>
    <mergeCell ref="FFV185:FFY185"/>
    <mergeCell ref="FFZ185:FGC185"/>
    <mergeCell ref="FGD185:FGG185"/>
    <mergeCell ref="FGH185:FGK185"/>
    <mergeCell ref="FEX185:FFA185"/>
    <mergeCell ref="FFB185:FFE185"/>
    <mergeCell ref="FFF185:FFI185"/>
    <mergeCell ref="FFJ185:FFM185"/>
    <mergeCell ref="FFN185:FFQ185"/>
    <mergeCell ref="FED185:FEG185"/>
    <mergeCell ref="FEH185:FEK185"/>
    <mergeCell ref="FEL185:FEO185"/>
    <mergeCell ref="FEP185:FES185"/>
    <mergeCell ref="FET185:FEW185"/>
    <mergeCell ref="FJN185:FJQ185"/>
    <mergeCell ref="FJR185:FJU185"/>
    <mergeCell ref="FJV185:FJY185"/>
    <mergeCell ref="FJZ185:FKC185"/>
    <mergeCell ref="FKD185:FKG185"/>
    <mergeCell ref="FIT185:FIW185"/>
    <mergeCell ref="FIX185:FJA185"/>
    <mergeCell ref="FJB185:FJE185"/>
    <mergeCell ref="FJF185:FJI185"/>
    <mergeCell ref="FJJ185:FJM185"/>
    <mergeCell ref="FHZ185:FIC185"/>
    <mergeCell ref="FID185:FIG185"/>
    <mergeCell ref="FIH185:FIK185"/>
    <mergeCell ref="FIL185:FIO185"/>
    <mergeCell ref="FIP185:FIS185"/>
    <mergeCell ref="FHF185:FHI185"/>
    <mergeCell ref="FHJ185:FHM185"/>
    <mergeCell ref="FHN185:FHQ185"/>
    <mergeCell ref="FHR185:FHU185"/>
    <mergeCell ref="FHV185:FHY185"/>
    <mergeCell ref="FMP185:FMS185"/>
    <mergeCell ref="FMT185:FMW185"/>
    <mergeCell ref="FMX185:FNA185"/>
    <mergeCell ref="FNB185:FNE185"/>
    <mergeCell ref="FNF185:FNI185"/>
    <mergeCell ref="FLV185:FLY185"/>
    <mergeCell ref="FLZ185:FMC185"/>
    <mergeCell ref="FMD185:FMG185"/>
    <mergeCell ref="FMH185:FMK185"/>
    <mergeCell ref="FML185:FMO185"/>
    <mergeCell ref="FLB185:FLE185"/>
    <mergeCell ref="FLF185:FLI185"/>
    <mergeCell ref="FLJ185:FLM185"/>
    <mergeCell ref="FLN185:FLQ185"/>
    <mergeCell ref="FLR185:FLU185"/>
    <mergeCell ref="FKH185:FKK185"/>
    <mergeCell ref="FKL185:FKO185"/>
    <mergeCell ref="FKP185:FKS185"/>
    <mergeCell ref="FKT185:FKW185"/>
    <mergeCell ref="FKX185:FLA185"/>
    <mergeCell ref="FPR185:FPU185"/>
    <mergeCell ref="FPV185:FPY185"/>
    <mergeCell ref="FPZ185:FQC185"/>
    <mergeCell ref="FQD185:FQG185"/>
    <mergeCell ref="FQH185:FQK185"/>
    <mergeCell ref="FOX185:FPA185"/>
    <mergeCell ref="FPB185:FPE185"/>
    <mergeCell ref="FPF185:FPI185"/>
    <mergeCell ref="FPJ185:FPM185"/>
    <mergeCell ref="FPN185:FPQ185"/>
    <mergeCell ref="FOD185:FOG185"/>
    <mergeCell ref="FOH185:FOK185"/>
    <mergeCell ref="FOL185:FOO185"/>
    <mergeCell ref="FOP185:FOS185"/>
    <mergeCell ref="FOT185:FOW185"/>
    <mergeCell ref="FNJ185:FNM185"/>
    <mergeCell ref="FNN185:FNQ185"/>
    <mergeCell ref="FNR185:FNU185"/>
    <mergeCell ref="FNV185:FNY185"/>
    <mergeCell ref="FNZ185:FOC185"/>
    <mergeCell ref="FST185:FSW185"/>
    <mergeCell ref="FSX185:FTA185"/>
    <mergeCell ref="FTB185:FTE185"/>
    <mergeCell ref="FTF185:FTI185"/>
    <mergeCell ref="FTJ185:FTM185"/>
    <mergeCell ref="FRZ185:FSC185"/>
    <mergeCell ref="FSD185:FSG185"/>
    <mergeCell ref="FSH185:FSK185"/>
    <mergeCell ref="FSL185:FSO185"/>
    <mergeCell ref="FSP185:FSS185"/>
    <mergeCell ref="FRF185:FRI185"/>
    <mergeCell ref="FRJ185:FRM185"/>
    <mergeCell ref="FRN185:FRQ185"/>
    <mergeCell ref="FRR185:FRU185"/>
    <mergeCell ref="FRV185:FRY185"/>
    <mergeCell ref="FQL185:FQO185"/>
    <mergeCell ref="FQP185:FQS185"/>
    <mergeCell ref="FQT185:FQW185"/>
    <mergeCell ref="FQX185:FRA185"/>
    <mergeCell ref="FRB185:FRE185"/>
    <mergeCell ref="FVV185:FVY185"/>
    <mergeCell ref="FVZ185:FWC185"/>
    <mergeCell ref="FWD185:FWG185"/>
    <mergeCell ref="FWH185:FWK185"/>
    <mergeCell ref="FWL185:FWO185"/>
    <mergeCell ref="FVB185:FVE185"/>
    <mergeCell ref="FVF185:FVI185"/>
    <mergeCell ref="FVJ185:FVM185"/>
    <mergeCell ref="FVN185:FVQ185"/>
    <mergeCell ref="FVR185:FVU185"/>
    <mergeCell ref="FUH185:FUK185"/>
    <mergeCell ref="FUL185:FUO185"/>
    <mergeCell ref="FUP185:FUS185"/>
    <mergeCell ref="FUT185:FUW185"/>
    <mergeCell ref="FUX185:FVA185"/>
    <mergeCell ref="FTN185:FTQ185"/>
    <mergeCell ref="FTR185:FTU185"/>
    <mergeCell ref="FTV185:FTY185"/>
    <mergeCell ref="FTZ185:FUC185"/>
    <mergeCell ref="FUD185:FUG185"/>
    <mergeCell ref="FYX185:FZA185"/>
    <mergeCell ref="FZB185:FZE185"/>
    <mergeCell ref="FZF185:FZI185"/>
    <mergeCell ref="FZJ185:FZM185"/>
    <mergeCell ref="FZN185:FZQ185"/>
    <mergeCell ref="FYD185:FYG185"/>
    <mergeCell ref="FYH185:FYK185"/>
    <mergeCell ref="FYL185:FYO185"/>
    <mergeCell ref="FYP185:FYS185"/>
    <mergeCell ref="FYT185:FYW185"/>
    <mergeCell ref="FXJ185:FXM185"/>
    <mergeCell ref="FXN185:FXQ185"/>
    <mergeCell ref="FXR185:FXU185"/>
    <mergeCell ref="FXV185:FXY185"/>
    <mergeCell ref="FXZ185:FYC185"/>
    <mergeCell ref="FWP185:FWS185"/>
    <mergeCell ref="FWT185:FWW185"/>
    <mergeCell ref="FWX185:FXA185"/>
    <mergeCell ref="FXB185:FXE185"/>
    <mergeCell ref="FXF185:FXI185"/>
    <mergeCell ref="GBZ185:GCC185"/>
    <mergeCell ref="GCD185:GCG185"/>
    <mergeCell ref="GCH185:GCK185"/>
    <mergeCell ref="GCL185:GCO185"/>
    <mergeCell ref="GCP185:GCS185"/>
    <mergeCell ref="GBF185:GBI185"/>
    <mergeCell ref="GBJ185:GBM185"/>
    <mergeCell ref="GBN185:GBQ185"/>
    <mergeCell ref="GBR185:GBU185"/>
    <mergeCell ref="GBV185:GBY185"/>
    <mergeCell ref="GAL185:GAO185"/>
    <mergeCell ref="GAP185:GAS185"/>
    <mergeCell ref="GAT185:GAW185"/>
    <mergeCell ref="GAX185:GBA185"/>
    <mergeCell ref="GBB185:GBE185"/>
    <mergeCell ref="FZR185:FZU185"/>
    <mergeCell ref="FZV185:FZY185"/>
    <mergeCell ref="FZZ185:GAC185"/>
    <mergeCell ref="GAD185:GAG185"/>
    <mergeCell ref="GAH185:GAK185"/>
    <mergeCell ref="GFB185:GFE185"/>
    <mergeCell ref="GFF185:GFI185"/>
    <mergeCell ref="GFJ185:GFM185"/>
    <mergeCell ref="GFN185:GFQ185"/>
    <mergeCell ref="GFR185:GFU185"/>
    <mergeCell ref="GEH185:GEK185"/>
    <mergeCell ref="GEL185:GEO185"/>
    <mergeCell ref="GEP185:GES185"/>
    <mergeCell ref="GET185:GEW185"/>
    <mergeCell ref="GEX185:GFA185"/>
    <mergeCell ref="GDN185:GDQ185"/>
    <mergeCell ref="GDR185:GDU185"/>
    <mergeCell ref="GDV185:GDY185"/>
    <mergeCell ref="GDZ185:GEC185"/>
    <mergeCell ref="GED185:GEG185"/>
    <mergeCell ref="GCT185:GCW185"/>
    <mergeCell ref="GCX185:GDA185"/>
    <mergeCell ref="GDB185:GDE185"/>
    <mergeCell ref="GDF185:GDI185"/>
    <mergeCell ref="GDJ185:GDM185"/>
    <mergeCell ref="GID185:GIG185"/>
    <mergeCell ref="GIH185:GIK185"/>
    <mergeCell ref="GIL185:GIO185"/>
    <mergeCell ref="GIP185:GIS185"/>
    <mergeCell ref="GIT185:GIW185"/>
    <mergeCell ref="GHJ185:GHM185"/>
    <mergeCell ref="GHN185:GHQ185"/>
    <mergeCell ref="GHR185:GHU185"/>
    <mergeCell ref="GHV185:GHY185"/>
    <mergeCell ref="GHZ185:GIC185"/>
    <mergeCell ref="GGP185:GGS185"/>
    <mergeCell ref="GGT185:GGW185"/>
    <mergeCell ref="GGX185:GHA185"/>
    <mergeCell ref="GHB185:GHE185"/>
    <mergeCell ref="GHF185:GHI185"/>
    <mergeCell ref="GFV185:GFY185"/>
    <mergeCell ref="GFZ185:GGC185"/>
    <mergeCell ref="GGD185:GGG185"/>
    <mergeCell ref="GGH185:GGK185"/>
    <mergeCell ref="GGL185:GGO185"/>
    <mergeCell ref="GLF185:GLI185"/>
    <mergeCell ref="GLJ185:GLM185"/>
    <mergeCell ref="GLN185:GLQ185"/>
    <mergeCell ref="GLR185:GLU185"/>
    <mergeCell ref="GLV185:GLY185"/>
    <mergeCell ref="GKL185:GKO185"/>
    <mergeCell ref="GKP185:GKS185"/>
    <mergeCell ref="GKT185:GKW185"/>
    <mergeCell ref="GKX185:GLA185"/>
    <mergeCell ref="GLB185:GLE185"/>
    <mergeCell ref="GJR185:GJU185"/>
    <mergeCell ref="GJV185:GJY185"/>
    <mergeCell ref="GJZ185:GKC185"/>
    <mergeCell ref="GKD185:GKG185"/>
    <mergeCell ref="GKH185:GKK185"/>
    <mergeCell ref="GIX185:GJA185"/>
    <mergeCell ref="GJB185:GJE185"/>
    <mergeCell ref="GJF185:GJI185"/>
    <mergeCell ref="GJJ185:GJM185"/>
    <mergeCell ref="GJN185:GJQ185"/>
    <mergeCell ref="GOH185:GOK185"/>
    <mergeCell ref="GOL185:GOO185"/>
    <mergeCell ref="GOP185:GOS185"/>
    <mergeCell ref="GOT185:GOW185"/>
    <mergeCell ref="GOX185:GPA185"/>
    <mergeCell ref="GNN185:GNQ185"/>
    <mergeCell ref="GNR185:GNU185"/>
    <mergeCell ref="GNV185:GNY185"/>
    <mergeCell ref="GNZ185:GOC185"/>
    <mergeCell ref="GOD185:GOG185"/>
    <mergeCell ref="GMT185:GMW185"/>
    <mergeCell ref="GMX185:GNA185"/>
    <mergeCell ref="GNB185:GNE185"/>
    <mergeCell ref="GNF185:GNI185"/>
    <mergeCell ref="GNJ185:GNM185"/>
    <mergeCell ref="GLZ185:GMC185"/>
    <mergeCell ref="GMD185:GMG185"/>
    <mergeCell ref="GMH185:GMK185"/>
    <mergeCell ref="GML185:GMO185"/>
    <mergeCell ref="GMP185:GMS185"/>
    <mergeCell ref="GRJ185:GRM185"/>
    <mergeCell ref="GRN185:GRQ185"/>
    <mergeCell ref="GRR185:GRU185"/>
    <mergeCell ref="GRV185:GRY185"/>
    <mergeCell ref="GRZ185:GSC185"/>
    <mergeCell ref="GQP185:GQS185"/>
    <mergeCell ref="GQT185:GQW185"/>
    <mergeCell ref="GQX185:GRA185"/>
    <mergeCell ref="GRB185:GRE185"/>
    <mergeCell ref="GRF185:GRI185"/>
    <mergeCell ref="GPV185:GPY185"/>
    <mergeCell ref="GPZ185:GQC185"/>
    <mergeCell ref="GQD185:GQG185"/>
    <mergeCell ref="GQH185:GQK185"/>
    <mergeCell ref="GQL185:GQO185"/>
    <mergeCell ref="GPB185:GPE185"/>
    <mergeCell ref="GPF185:GPI185"/>
    <mergeCell ref="GPJ185:GPM185"/>
    <mergeCell ref="GPN185:GPQ185"/>
    <mergeCell ref="GPR185:GPU185"/>
    <mergeCell ref="GUL185:GUO185"/>
    <mergeCell ref="GUP185:GUS185"/>
    <mergeCell ref="GUT185:GUW185"/>
    <mergeCell ref="GUX185:GVA185"/>
    <mergeCell ref="GVB185:GVE185"/>
    <mergeCell ref="GTR185:GTU185"/>
    <mergeCell ref="GTV185:GTY185"/>
    <mergeCell ref="GTZ185:GUC185"/>
    <mergeCell ref="GUD185:GUG185"/>
    <mergeCell ref="GUH185:GUK185"/>
    <mergeCell ref="GSX185:GTA185"/>
    <mergeCell ref="GTB185:GTE185"/>
    <mergeCell ref="GTF185:GTI185"/>
    <mergeCell ref="GTJ185:GTM185"/>
    <mergeCell ref="GTN185:GTQ185"/>
    <mergeCell ref="GSD185:GSG185"/>
    <mergeCell ref="GSH185:GSK185"/>
    <mergeCell ref="GSL185:GSO185"/>
    <mergeCell ref="GSP185:GSS185"/>
    <mergeCell ref="GST185:GSW185"/>
    <mergeCell ref="GXN185:GXQ185"/>
    <mergeCell ref="GXR185:GXU185"/>
    <mergeCell ref="GXV185:GXY185"/>
    <mergeCell ref="GXZ185:GYC185"/>
    <mergeCell ref="GYD185:GYG185"/>
    <mergeCell ref="GWT185:GWW185"/>
    <mergeCell ref="GWX185:GXA185"/>
    <mergeCell ref="GXB185:GXE185"/>
    <mergeCell ref="GXF185:GXI185"/>
    <mergeCell ref="GXJ185:GXM185"/>
    <mergeCell ref="GVZ185:GWC185"/>
    <mergeCell ref="GWD185:GWG185"/>
    <mergeCell ref="GWH185:GWK185"/>
    <mergeCell ref="GWL185:GWO185"/>
    <mergeCell ref="GWP185:GWS185"/>
    <mergeCell ref="GVF185:GVI185"/>
    <mergeCell ref="GVJ185:GVM185"/>
    <mergeCell ref="GVN185:GVQ185"/>
    <mergeCell ref="GVR185:GVU185"/>
    <mergeCell ref="GVV185:GVY185"/>
    <mergeCell ref="HAP185:HAS185"/>
    <mergeCell ref="HAT185:HAW185"/>
    <mergeCell ref="HAX185:HBA185"/>
    <mergeCell ref="HBB185:HBE185"/>
    <mergeCell ref="HBF185:HBI185"/>
    <mergeCell ref="GZV185:GZY185"/>
    <mergeCell ref="GZZ185:HAC185"/>
    <mergeCell ref="HAD185:HAG185"/>
    <mergeCell ref="HAH185:HAK185"/>
    <mergeCell ref="HAL185:HAO185"/>
    <mergeCell ref="GZB185:GZE185"/>
    <mergeCell ref="GZF185:GZI185"/>
    <mergeCell ref="GZJ185:GZM185"/>
    <mergeCell ref="GZN185:GZQ185"/>
    <mergeCell ref="GZR185:GZU185"/>
    <mergeCell ref="GYH185:GYK185"/>
    <mergeCell ref="GYL185:GYO185"/>
    <mergeCell ref="GYP185:GYS185"/>
    <mergeCell ref="GYT185:GYW185"/>
    <mergeCell ref="GYX185:GZA185"/>
    <mergeCell ref="HDR185:HDU185"/>
    <mergeCell ref="HDV185:HDY185"/>
    <mergeCell ref="HDZ185:HEC185"/>
    <mergeCell ref="HED185:HEG185"/>
    <mergeCell ref="HEH185:HEK185"/>
    <mergeCell ref="HCX185:HDA185"/>
    <mergeCell ref="HDB185:HDE185"/>
    <mergeCell ref="HDF185:HDI185"/>
    <mergeCell ref="HDJ185:HDM185"/>
    <mergeCell ref="HDN185:HDQ185"/>
    <mergeCell ref="HCD185:HCG185"/>
    <mergeCell ref="HCH185:HCK185"/>
    <mergeCell ref="HCL185:HCO185"/>
    <mergeCell ref="HCP185:HCS185"/>
    <mergeCell ref="HCT185:HCW185"/>
    <mergeCell ref="HBJ185:HBM185"/>
    <mergeCell ref="HBN185:HBQ185"/>
    <mergeCell ref="HBR185:HBU185"/>
    <mergeCell ref="HBV185:HBY185"/>
    <mergeCell ref="HBZ185:HCC185"/>
    <mergeCell ref="HGT185:HGW185"/>
    <mergeCell ref="HGX185:HHA185"/>
    <mergeCell ref="HHB185:HHE185"/>
    <mergeCell ref="HHF185:HHI185"/>
    <mergeCell ref="HHJ185:HHM185"/>
    <mergeCell ref="HFZ185:HGC185"/>
    <mergeCell ref="HGD185:HGG185"/>
    <mergeCell ref="HGH185:HGK185"/>
    <mergeCell ref="HGL185:HGO185"/>
    <mergeCell ref="HGP185:HGS185"/>
    <mergeCell ref="HFF185:HFI185"/>
    <mergeCell ref="HFJ185:HFM185"/>
    <mergeCell ref="HFN185:HFQ185"/>
    <mergeCell ref="HFR185:HFU185"/>
    <mergeCell ref="HFV185:HFY185"/>
    <mergeCell ref="HEL185:HEO185"/>
    <mergeCell ref="HEP185:HES185"/>
    <mergeCell ref="HET185:HEW185"/>
    <mergeCell ref="HEX185:HFA185"/>
    <mergeCell ref="HFB185:HFE185"/>
    <mergeCell ref="HJV185:HJY185"/>
    <mergeCell ref="HJZ185:HKC185"/>
    <mergeCell ref="HKD185:HKG185"/>
    <mergeCell ref="HKH185:HKK185"/>
    <mergeCell ref="HKL185:HKO185"/>
    <mergeCell ref="HJB185:HJE185"/>
    <mergeCell ref="HJF185:HJI185"/>
    <mergeCell ref="HJJ185:HJM185"/>
    <mergeCell ref="HJN185:HJQ185"/>
    <mergeCell ref="HJR185:HJU185"/>
    <mergeCell ref="HIH185:HIK185"/>
    <mergeCell ref="HIL185:HIO185"/>
    <mergeCell ref="HIP185:HIS185"/>
    <mergeCell ref="HIT185:HIW185"/>
    <mergeCell ref="HIX185:HJA185"/>
    <mergeCell ref="HHN185:HHQ185"/>
    <mergeCell ref="HHR185:HHU185"/>
    <mergeCell ref="HHV185:HHY185"/>
    <mergeCell ref="HHZ185:HIC185"/>
    <mergeCell ref="HID185:HIG185"/>
    <mergeCell ref="HMX185:HNA185"/>
    <mergeCell ref="HNB185:HNE185"/>
    <mergeCell ref="HNF185:HNI185"/>
    <mergeCell ref="HNJ185:HNM185"/>
    <mergeCell ref="HNN185:HNQ185"/>
    <mergeCell ref="HMD185:HMG185"/>
    <mergeCell ref="HMH185:HMK185"/>
    <mergeCell ref="HML185:HMO185"/>
    <mergeCell ref="HMP185:HMS185"/>
    <mergeCell ref="HMT185:HMW185"/>
    <mergeCell ref="HLJ185:HLM185"/>
    <mergeCell ref="HLN185:HLQ185"/>
    <mergeCell ref="HLR185:HLU185"/>
    <mergeCell ref="HLV185:HLY185"/>
    <mergeCell ref="HLZ185:HMC185"/>
    <mergeCell ref="HKP185:HKS185"/>
    <mergeCell ref="HKT185:HKW185"/>
    <mergeCell ref="HKX185:HLA185"/>
    <mergeCell ref="HLB185:HLE185"/>
    <mergeCell ref="HLF185:HLI185"/>
    <mergeCell ref="HPZ185:HQC185"/>
    <mergeCell ref="HQD185:HQG185"/>
    <mergeCell ref="HQH185:HQK185"/>
    <mergeCell ref="HQL185:HQO185"/>
    <mergeCell ref="HQP185:HQS185"/>
    <mergeCell ref="HPF185:HPI185"/>
    <mergeCell ref="HPJ185:HPM185"/>
    <mergeCell ref="HPN185:HPQ185"/>
    <mergeCell ref="HPR185:HPU185"/>
    <mergeCell ref="HPV185:HPY185"/>
    <mergeCell ref="HOL185:HOO185"/>
    <mergeCell ref="HOP185:HOS185"/>
    <mergeCell ref="HOT185:HOW185"/>
    <mergeCell ref="HOX185:HPA185"/>
    <mergeCell ref="HPB185:HPE185"/>
    <mergeCell ref="HNR185:HNU185"/>
    <mergeCell ref="HNV185:HNY185"/>
    <mergeCell ref="HNZ185:HOC185"/>
    <mergeCell ref="HOD185:HOG185"/>
    <mergeCell ref="HOH185:HOK185"/>
    <mergeCell ref="HTB185:HTE185"/>
    <mergeCell ref="HTF185:HTI185"/>
    <mergeCell ref="HTJ185:HTM185"/>
    <mergeCell ref="HTN185:HTQ185"/>
    <mergeCell ref="HTR185:HTU185"/>
    <mergeCell ref="HSH185:HSK185"/>
    <mergeCell ref="HSL185:HSO185"/>
    <mergeCell ref="HSP185:HSS185"/>
    <mergeCell ref="HST185:HSW185"/>
    <mergeCell ref="HSX185:HTA185"/>
    <mergeCell ref="HRN185:HRQ185"/>
    <mergeCell ref="HRR185:HRU185"/>
    <mergeCell ref="HRV185:HRY185"/>
    <mergeCell ref="HRZ185:HSC185"/>
    <mergeCell ref="HSD185:HSG185"/>
    <mergeCell ref="HQT185:HQW185"/>
    <mergeCell ref="HQX185:HRA185"/>
    <mergeCell ref="HRB185:HRE185"/>
    <mergeCell ref="HRF185:HRI185"/>
    <mergeCell ref="HRJ185:HRM185"/>
    <mergeCell ref="HWD185:HWG185"/>
    <mergeCell ref="HWH185:HWK185"/>
    <mergeCell ref="HWL185:HWO185"/>
    <mergeCell ref="HWP185:HWS185"/>
    <mergeCell ref="HWT185:HWW185"/>
    <mergeCell ref="HVJ185:HVM185"/>
    <mergeCell ref="HVN185:HVQ185"/>
    <mergeCell ref="HVR185:HVU185"/>
    <mergeCell ref="HVV185:HVY185"/>
    <mergeCell ref="HVZ185:HWC185"/>
    <mergeCell ref="HUP185:HUS185"/>
    <mergeCell ref="HUT185:HUW185"/>
    <mergeCell ref="HUX185:HVA185"/>
    <mergeCell ref="HVB185:HVE185"/>
    <mergeCell ref="HVF185:HVI185"/>
    <mergeCell ref="HTV185:HTY185"/>
    <mergeCell ref="HTZ185:HUC185"/>
    <mergeCell ref="HUD185:HUG185"/>
    <mergeCell ref="HUH185:HUK185"/>
    <mergeCell ref="HUL185:HUO185"/>
    <mergeCell ref="HZF185:HZI185"/>
    <mergeCell ref="HZJ185:HZM185"/>
    <mergeCell ref="HZN185:HZQ185"/>
    <mergeCell ref="HZR185:HZU185"/>
    <mergeCell ref="HZV185:HZY185"/>
    <mergeCell ref="HYL185:HYO185"/>
    <mergeCell ref="HYP185:HYS185"/>
    <mergeCell ref="HYT185:HYW185"/>
    <mergeCell ref="HYX185:HZA185"/>
    <mergeCell ref="HZB185:HZE185"/>
    <mergeCell ref="HXR185:HXU185"/>
    <mergeCell ref="HXV185:HXY185"/>
    <mergeCell ref="HXZ185:HYC185"/>
    <mergeCell ref="HYD185:HYG185"/>
    <mergeCell ref="HYH185:HYK185"/>
    <mergeCell ref="HWX185:HXA185"/>
    <mergeCell ref="HXB185:HXE185"/>
    <mergeCell ref="HXF185:HXI185"/>
    <mergeCell ref="HXJ185:HXM185"/>
    <mergeCell ref="HXN185:HXQ185"/>
    <mergeCell ref="ICH185:ICK185"/>
    <mergeCell ref="ICL185:ICO185"/>
    <mergeCell ref="ICP185:ICS185"/>
    <mergeCell ref="ICT185:ICW185"/>
    <mergeCell ref="ICX185:IDA185"/>
    <mergeCell ref="IBN185:IBQ185"/>
    <mergeCell ref="IBR185:IBU185"/>
    <mergeCell ref="IBV185:IBY185"/>
    <mergeCell ref="IBZ185:ICC185"/>
    <mergeCell ref="ICD185:ICG185"/>
    <mergeCell ref="IAT185:IAW185"/>
    <mergeCell ref="IAX185:IBA185"/>
    <mergeCell ref="IBB185:IBE185"/>
    <mergeCell ref="IBF185:IBI185"/>
    <mergeCell ref="IBJ185:IBM185"/>
    <mergeCell ref="HZZ185:IAC185"/>
    <mergeCell ref="IAD185:IAG185"/>
    <mergeCell ref="IAH185:IAK185"/>
    <mergeCell ref="IAL185:IAO185"/>
    <mergeCell ref="IAP185:IAS185"/>
    <mergeCell ref="IFJ185:IFM185"/>
    <mergeCell ref="IFN185:IFQ185"/>
    <mergeCell ref="IFR185:IFU185"/>
    <mergeCell ref="IFV185:IFY185"/>
    <mergeCell ref="IFZ185:IGC185"/>
    <mergeCell ref="IEP185:IES185"/>
    <mergeCell ref="IET185:IEW185"/>
    <mergeCell ref="IEX185:IFA185"/>
    <mergeCell ref="IFB185:IFE185"/>
    <mergeCell ref="IFF185:IFI185"/>
    <mergeCell ref="IDV185:IDY185"/>
    <mergeCell ref="IDZ185:IEC185"/>
    <mergeCell ref="IED185:IEG185"/>
    <mergeCell ref="IEH185:IEK185"/>
    <mergeCell ref="IEL185:IEO185"/>
    <mergeCell ref="IDB185:IDE185"/>
    <mergeCell ref="IDF185:IDI185"/>
    <mergeCell ref="IDJ185:IDM185"/>
    <mergeCell ref="IDN185:IDQ185"/>
    <mergeCell ref="IDR185:IDU185"/>
    <mergeCell ref="IIL185:IIO185"/>
    <mergeCell ref="IIP185:IIS185"/>
    <mergeCell ref="IIT185:IIW185"/>
    <mergeCell ref="IIX185:IJA185"/>
    <mergeCell ref="IJB185:IJE185"/>
    <mergeCell ref="IHR185:IHU185"/>
    <mergeCell ref="IHV185:IHY185"/>
    <mergeCell ref="IHZ185:IIC185"/>
    <mergeCell ref="IID185:IIG185"/>
    <mergeCell ref="IIH185:IIK185"/>
    <mergeCell ref="IGX185:IHA185"/>
    <mergeCell ref="IHB185:IHE185"/>
    <mergeCell ref="IHF185:IHI185"/>
    <mergeCell ref="IHJ185:IHM185"/>
    <mergeCell ref="IHN185:IHQ185"/>
    <mergeCell ref="IGD185:IGG185"/>
    <mergeCell ref="IGH185:IGK185"/>
    <mergeCell ref="IGL185:IGO185"/>
    <mergeCell ref="IGP185:IGS185"/>
    <mergeCell ref="IGT185:IGW185"/>
    <mergeCell ref="ILN185:ILQ185"/>
    <mergeCell ref="ILR185:ILU185"/>
    <mergeCell ref="ILV185:ILY185"/>
    <mergeCell ref="ILZ185:IMC185"/>
    <mergeCell ref="IMD185:IMG185"/>
    <mergeCell ref="IKT185:IKW185"/>
    <mergeCell ref="IKX185:ILA185"/>
    <mergeCell ref="ILB185:ILE185"/>
    <mergeCell ref="ILF185:ILI185"/>
    <mergeCell ref="ILJ185:ILM185"/>
    <mergeCell ref="IJZ185:IKC185"/>
    <mergeCell ref="IKD185:IKG185"/>
    <mergeCell ref="IKH185:IKK185"/>
    <mergeCell ref="IKL185:IKO185"/>
    <mergeCell ref="IKP185:IKS185"/>
    <mergeCell ref="IJF185:IJI185"/>
    <mergeCell ref="IJJ185:IJM185"/>
    <mergeCell ref="IJN185:IJQ185"/>
    <mergeCell ref="IJR185:IJU185"/>
    <mergeCell ref="IJV185:IJY185"/>
    <mergeCell ref="IOP185:IOS185"/>
    <mergeCell ref="IOT185:IOW185"/>
    <mergeCell ref="IOX185:IPA185"/>
    <mergeCell ref="IPB185:IPE185"/>
    <mergeCell ref="IPF185:IPI185"/>
    <mergeCell ref="INV185:INY185"/>
    <mergeCell ref="INZ185:IOC185"/>
    <mergeCell ref="IOD185:IOG185"/>
    <mergeCell ref="IOH185:IOK185"/>
    <mergeCell ref="IOL185:IOO185"/>
    <mergeCell ref="INB185:INE185"/>
    <mergeCell ref="INF185:INI185"/>
    <mergeCell ref="INJ185:INM185"/>
    <mergeCell ref="INN185:INQ185"/>
    <mergeCell ref="INR185:INU185"/>
    <mergeCell ref="IMH185:IMK185"/>
    <mergeCell ref="IML185:IMO185"/>
    <mergeCell ref="IMP185:IMS185"/>
    <mergeCell ref="IMT185:IMW185"/>
    <mergeCell ref="IMX185:INA185"/>
    <mergeCell ref="IRR185:IRU185"/>
    <mergeCell ref="IRV185:IRY185"/>
    <mergeCell ref="IRZ185:ISC185"/>
    <mergeCell ref="ISD185:ISG185"/>
    <mergeCell ref="ISH185:ISK185"/>
    <mergeCell ref="IQX185:IRA185"/>
    <mergeCell ref="IRB185:IRE185"/>
    <mergeCell ref="IRF185:IRI185"/>
    <mergeCell ref="IRJ185:IRM185"/>
    <mergeCell ref="IRN185:IRQ185"/>
    <mergeCell ref="IQD185:IQG185"/>
    <mergeCell ref="IQH185:IQK185"/>
    <mergeCell ref="IQL185:IQO185"/>
    <mergeCell ref="IQP185:IQS185"/>
    <mergeCell ref="IQT185:IQW185"/>
    <mergeCell ref="IPJ185:IPM185"/>
    <mergeCell ref="IPN185:IPQ185"/>
    <mergeCell ref="IPR185:IPU185"/>
    <mergeCell ref="IPV185:IPY185"/>
    <mergeCell ref="IPZ185:IQC185"/>
    <mergeCell ref="IUT185:IUW185"/>
    <mergeCell ref="IUX185:IVA185"/>
    <mergeCell ref="IVB185:IVE185"/>
    <mergeCell ref="IVF185:IVI185"/>
    <mergeCell ref="IVJ185:IVM185"/>
    <mergeCell ref="ITZ185:IUC185"/>
    <mergeCell ref="IUD185:IUG185"/>
    <mergeCell ref="IUH185:IUK185"/>
    <mergeCell ref="IUL185:IUO185"/>
    <mergeCell ref="IUP185:IUS185"/>
    <mergeCell ref="ITF185:ITI185"/>
    <mergeCell ref="ITJ185:ITM185"/>
    <mergeCell ref="ITN185:ITQ185"/>
    <mergeCell ref="ITR185:ITU185"/>
    <mergeCell ref="ITV185:ITY185"/>
    <mergeCell ref="ISL185:ISO185"/>
    <mergeCell ref="ISP185:ISS185"/>
    <mergeCell ref="IST185:ISW185"/>
    <mergeCell ref="ISX185:ITA185"/>
    <mergeCell ref="ITB185:ITE185"/>
    <mergeCell ref="IXV185:IXY185"/>
    <mergeCell ref="IXZ185:IYC185"/>
    <mergeCell ref="IYD185:IYG185"/>
    <mergeCell ref="IYH185:IYK185"/>
    <mergeCell ref="IYL185:IYO185"/>
    <mergeCell ref="IXB185:IXE185"/>
    <mergeCell ref="IXF185:IXI185"/>
    <mergeCell ref="IXJ185:IXM185"/>
    <mergeCell ref="IXN185:IXQ185"/>
    <mergeCell ref="IXR185:IXU185"/>
    <mergeCell ref="IWH185:IWK185"/>
    <mergeCell ref="IWL185:IWO185"/>
    <mergeCell ref="IWP185:IWS185"/>
    <mergeCell ref="IWT185:IWW185"/>
    <mergeCell ref="IWX185:IXA185"/>
    <mergeCell ref="IVN185:IVQ185"/>
    <mergeCell ref="IVR185:IVU185"/>
    <mergeCell ref="IVV185:IVY185"/>
    <mergeCell ref="IVZ185:IWC185"/>
    <mergeCell ref="IWD185:IWG185"/>
    <mergeCell ref="JAX185:JBA185"/>
    <mergeCell ref="JBB185:JBE185"/>
    <mergeCell ref="JBF185:JBI185"/>
    <mergeCell ref="JBJ185:JBM185"/>
    <mergeCell ref="JBN185:JBQ185"/>
    <mergeCell ref="JAD185:JAG185"/>
    <mergeCell ref="JAH185:JAK185"/>
    <mergeCell ref="JAL185:JAO185"/>
    <mergeCell ref="JAP185:JAS185"/>
    <mergeCell ref="JAT185:JAW185"/>
    <mergeCell ref="IZJ185:IZM185"/>
    <mergeCell ref="IZN185:IZQ185"/>
    <mergeCell ref="IZR185:IZU185"/>
    <mergeCell ref="IZV185:IZY185"/>
    <mergeCell ref="IZZ185:JAC185"/>
    <mergeCell ref="IYP185:IYS185"/>
    <mergeCell ref="IYT185:IYW185"/>
    <mergeCell ref="IYX185:IZA185"/>
    <mergeCell ref="IZB185:IZE185"/>
    <mergeCell ref="IZF185:IZI185"/>
    <mergeCell ref="JDZ185:JEC185"/>
    <mergeCell ref="JED185:JEG185"/>
    <mergeCell ref="JEH185:JEK185"/>
    <mergeCell ref="JEL185:JEO185"/>
    <mergeCell ref="JEP185:JES185"/>
    <mergeCell ref="JDF185:JDI185"/>
    <mergeCell ref="JDJ185:JDM185"/>
    <mergeCell ref="JDN185:JDQ185"/>
    <mergeCell ref="JDR185:JDU185"/>
    <mergeCell ref="JDV185:JDY185"/>
    <mergeCell ref="JCL185:JCO185"/>
    <mergeCell ref="JCP185:JCS185"/>
    <mergeCell ref="JCT185:JCW185"/>
    <mergeCell ref="JCX185:JDA185"/>
    <mergeCell ref="JDB185:JDE185"/>
    <mergeCell ref="JBR185:JBU185"/>
    <mergeCell ref="JBV185:JBY185"/>
    <mergeCell ref="JBZ185:JCC185"/>
    <mergeCell ref="JCD185:JCG185"/>
    <mergeCell ref="JCH185:JCK185"/>
    <mergeCell ref="JHB185:JHE185"/>
    <mergeCell ref="JHF185:JHI185"/>
    <mergeCell ref="JHJ185:JHM185"/>
    <mergeCell ref="JHN185:JHQ185"/>
    <mergeCell ref="JHR185:JHU185"/>
    <mergeCell ref="JGH185:JGK185"/>
    <mergeCell ref="JGL185:JGO185"/>
    <mergeCell ref="JGP185:JGS185"/>
    <mergeCell ref="JGT185:JGW185"/>
    <mergeCell ref="JGX185:JHA185"/>
    <mergeCell ref="JFN185:JFQ185"/>
    <mergeCell ref="JFR185:JFU185"/>
    <mergeCell ref="JFV185:JFY185"/>
    <mergeCell ref="JFZ185:JGC185"/>
    <mergeCell ref="JGD185:JGG185"/>
    <mergeCell ref="JET185:JEW185"/>
    <mergeCell ref="JEX185:JFA185"/>
    <mergeCell ref="JFB185:JFE185"/>
    <mergeCell ref="JFF185:JFI185"/>
    <mergeCell ref="JFJ185:JFM185"/>
    <mergeCell ref="JKD185:JKG185"/>
    <mergeCell ref="JKH185:JKK185"/>
    <mergeCell ref="JKL185:JKO185"/>
    <mergeCell ref="JKP185:JKS185"/>
    <mergeCell ref="JKT185:JKW185"/>
    <mergeCell ref="JJJ185:JJM185"/>
    <mergeCell ref="JJN185:JJQ185"/>
    <mergeCell ref="JJR185:JJU185"/>
    <mergeCell ref="JJV185:JJY185"/>
    <mergeCell ref="JJZ185:JKC185"/>
    <mergeCell ref="JIP185:JIS185"/>
    <mergeCell ref="JIT185:JIW185"/>
    <mergeCell ref="JIX185:JJA185"/>
    <mergeCell ref="JJB185:JJE185"/>
    <mergeCell ref="JJF185:JJI185"/>
    <mergeCell ref="JHV185:JHY185"/>
    <mergeCell ref="JHZ185:JIC185"/>
    <mergeCell ref="JID185:JIG185"/>
    <mergeCell ref="JIH185:JIK185"/>
    <mergeCell ref="JIL185:JIO185"/>
    <mergeCell ref="JNF185:JNI185"/>
    <mergeCell ref="JNJ185:JNM185"/>
    <mergeCell ref="JNN185:JNQ185"/>
    <mergeCell ref="JNR185:JNU185"/>
    <mergeCell ref="JNV185:JNY185"/>
    <mergeCell ref="JML185:JMO185"/>
    <mergeCell ref="JMP185:JMS185"/>
    <mergeCell ref="JMT185:JMW185"/>
    <mergeCell ref="JMX185:JNA185"/>
    <mergeCell ref="JNB185:JNE185"/>
    <mergeCell ref="JLR185:JLU185"/>
    <mergeCell ref="JLV185:JLY185"/>
    <mergeCell ref="JLZ185:JMC185"/>
    <mergeCell ref="JMD185:JMG185"/>
    <mergeCell ref="JMH185:JMK185"/>
    <mergeCell ref="JKX185:JLA185"/>
    <mergeCell ref="JLB185:JLE185"/>
    <mergeCell ref="JLF185:JLI185"/>
    <mergeCell ref="JLJ185:JLM185"/>
    <mergeCell ref="JLN185:JLQ185"/>
    <mergeCell ref="JQH185:JQK185"/>
    <mergeCell ref="JQL185:JQO185"/>
    <mergeCell ref="JQP185:JQS185"/>
    <mergeCell ref="JQT185:JQW185"/>
    <mergeCell ref="JQX185:JRA185"/>
    <mergeCell ref="JPN185:JPQ185"/>
    <mergeCell ref="JPR185:JPU185"/>
    <mergeCell ref="JPV185:JPY185"/>
    <mergeCell ref="JPZ185:JQC185"/>
    <mergeCell ref="JQD185:JQG185"/>
    <mergeCell ref="JOT185:JOW185"/>
    <mergeCell ref="JOX185:JPA185"/>
    <mergeCell ref="JPB185:JPE185"/>
    <mergeCell ref="JPF185:JPI185"/>
    <mergeCell ref="JPJ185:JPM185"/>
    <mergeCell ref="JNZ185:JOC185"/>
    <mergeCell ref="JOD185:JOG185"/>
    <mergeCell ref="JOH185:JOK185"/>
    <mergeCell ref="JOL185:JOO185"/>
    <mergeCell ref="JOP185:JOS185"/>
    <mergeCell ref="JTJ185:JTM185"/>
    <mergeCell ref="JTN185:JTQ185"/>
    <mergeCell ref="JTR185:JTU185"/>
    <mergeCell ref="JTV185:JTY185"/>
    <mergeCell ref="JTZ185:JUC185"/>
    <mergeCell ref="JSP185:JSS185"/>
    <mergeCell ref="JST185:JSW185"/>
    <mergeCell ref="JSX185:JTA185"/>
    <mergeCell ref="JTB185:JTE185"/>
    <mergeCell ref="JTF185:JTI185"/>
    <mergeCell ref="JRV185:JRY185"/>
    <mergeCell ref="JRZ185:JSC185"/>
    <mergeCell ref="JSD185:JSG185"/>
    <mergeCell ref="JSH185:JSK185"/>
    <mergeCell ref="JSL185:JSO185"/>
    <mergeCell ref="JRB185:JRE185"/>
    <mergeCell ref="JRF185:JRI185"/>
    <mergeCell ref="JRJ185:JRM185"/>
    <mergeCell ref="JRN185:JRQ185"/>
    <mergeCell ref="JRR185:JRU185"/>
    <mergeCell ref="JWL185:JWO185"/>
    <mergeCell ref="JWP185:JWS185"/>
    <mergeCell ref="JWT185:JWW185"/>
    <mergeCell ref="JWX185:JXA185"/>
    <mergeCell ref="JXB185:JXE185"/>
    <mergeCell ref="JVR185:JVU185"/>
    <mergeCell ref="JVV185:JVY185"/>
    <mergeCell ref="JVZ185:JWC185"/>
    <mergeCell ref="JWD185:JWG185"/>
    <mergeCell ref="JWH185:JWK185"/>
    <mergeCell ref="JUX185:JVA185"/>
    <mergeCell ref="JVB185:JVE185"/>
    <mergeCell ref="JVF185:JVI185"/>
    <mergeCell ref="JVJ185:JVM185"/>
    <mergeCell ref="JVN185:JVQ185"/>
    <mergeCell ref="JUD185:JUG185"/>
    <mergeCell ref="JUH185:JUK185"/>
    <mergeCell ref="JUL185:JUO185"/>
    <mergeCell ref="JUP185:JUS185"/>
    <mergeCell ref="JUT185:JUW185"/>
    <mergeCell ref="JZN185:JZQ185"/>
    <mergeCell ref="JZR185:JZU185"/>
    <mergeCell ref="JZV185:JZY185"/>
    <mergeCell ref="JZZ185:KAC185"/>
    <mergeCell ref="KAD185:KAG185"/>
    <mergeCell ref="JYT185:JYW185"/>
    <mergeCell ref="JYX185:JZA185"/>
    <mergeCell ref="JZB185:JZE185"/>
    <mergeCell ref="JZF185:JZI185"/>
    <mergeCell ref="JZJ185:JZM185"/>
    <mergeCell ref="JXZ185:JYC185"/>
    <mergeCell ref="JYD185:JYG185"/>
    <mergeCell ref="JYH185:JYK185"/>
    <mergeCell ref="JYL185:JYO185"/>
    <mergeCell ref="JYP185:JYS185"/>
    <mergeCell ref="JXF185:JXI185"/>
    <mergeCell ref="JXJ185:JXM185"/>
    <mergeCell ref="JXN185:JXQ185"/>
    <mergeCell ref="JXR185:JXU185"/>
    <mergeCell ref="JXV185:JXY185"/>
    <mergeCell ref="KCP185:KCS185"/>
    <mergeCell ref="KCT185:KCW185"/>
    <mergeCell ref="KCX185:KDA185"/>
    <mergeCell ref="KDB185:KDE185"/>
    <mergeCell ref="KDF185:KDI185"/>
    <mergeCell ref="KBV185:KBY185"/>
    <mergeCell ref="KBZ185:KCC185"/>
    <mergeCell ref="KCD185:KCG185"/>
    <mergeCell ref="KCH185:KCK185"/>
    <mergeCell ref="KCL185:KCO185"/>
    <mergeCell ref="KBB185:KBE185"/>
    <mergeCell ref="KBF185:KBI185"/>
    <mergeCell ref="KBJ185:KBM185"/>
    <mergeCell ref="KBN185:KBQ185"/>
    <mergeCell ref="KBR185:KBU185"/>
    <mergeCell ref="KAH185:KAK185"/>
    <mergeCell ref="KAL185:KAO185"/>
    <mergeCell ref="KAP185:KAS185"/>
    <mergeCell ref="KAT185:KAW185"/>
    <mergeCell ref="KAX185:KBA185"/>
    <mergeCell ref="KFR185:KFU185"/>
    <mergeCell ref="KFV185:KFY185"/>
    <mergeCell ref="KFZ185:KGC185"/>
    <mergeCell ref="KGD185:KGG185"/>
    <mergeCell ref="KGH185:KGK185"/>
    <mergeCell ref="KEX185:KFA185"/>
    <mergeCell ref="KFB185:KFE185"/>
    <mergeCell ref="KFF185:KFI185"/>
    <mergeCell ref="KFJ185:KFM185"/>
    <mergeCell ref="KFN185:KFQ185"/>
    <mergeCell ref="KED185:KEG185"/>
    <mergeCell ref="KEH185:KEK185"/>
    <mergeCell ref="KEL185:KEO185"/>
    <mergeCell ref="KEP185:KES185"/>
    <mergeCell ref="KET185:KEW185"/>
    <mergeCell ref="KDJ185:KDM185"/>
    <mergeCell ref="KDN185:KDQ185"/>
    <mergeCell ref="KDR185:KDU185"/>
    <mergeCell ref="KDV185:KDY185"/>
    <mergeCell ref="KDZ185:KEC185"/>
    <mergeCell ref="KIT185:KIW185"/>
    <mergeCell ref="KIX185:KJA185"/>
    <mergeCell ref="KJB185:KJE185"/>
    <mergeCell ref="KJF185:KJI185"/>
    <mergeCell ref="KJJ185:KJM185"/>
    <mergeCell ref="KHZ185:KIC185"/>
    <mergeCell ref="KID185:KIG185"/>
    <mergeCell ref="KIH185:KIK185"/>
    <mergeCell ref="KIL185:KIO185"/>
    <mergeCell ref="KIP185:KIS185"/>
    <mergeCell ref="KHF185:KHI185"/>
    <mergeCell ref="KHJ185:KHM185"/>
    <mergeCell ref="KHN185:KHQ185"/>
    <mergeCell ref="KHR185:KHU185"/>
    <mergeCell ref="KHV185:KHY185"/>
    <mergeCell ref="KGL185:KGO185"/>
    <mergeCell ref="KGP185:KGS185"/>
    <mergeCell ref="KGT185:KGW185"/>
    <mergeCell ref="KGX185:KHA185"/>
    <mergeCell ref="KHB185:KHE185"/>
    <mergeCell ref="KLV185:KLY185"/>
    <mergeCell ref="KLZ185:KMC185"/>
    <mergeCell ref="KMD185:KMG185"/>
    <mergeCell ref="KMH185:KMK185"/>
    <mergeCell ref="KML185:KMO185"/>
    <mergeCell ref="KLB185:KLE185"/>
    <mergeCell ref="KLF185:KLI185"/>
    <mergeCell ref="KLJ185:KLM185"/>
    <mergeCell ref="KLN185:KLQ185"/>
    <mergeCell ref="KLR185:KLU185"/>
    <mergeCell ref="KKH185:KKK185"/>
    <mergeCell ref="KKL185:KKO185"/>
    <mergeCell ref="KKP185:KKS185"/>
    <mergeCell ref="KKT185:KKW185"/>
    <mergeCell ref="KKX185:KLA185"/>
    <mergeCell ref="KJN185:KJQ185"/>
    <mergeCell ref="KJR185:KJU185"/>
    <mergeCell ref="KJV185:KJY185"/>
    <mergeCell ref="KJZ185:KKC185"/>
    <mergeCell ref="KKD185:KKG185"/>
    <mergeCell ref="KOX185:KPA185"/>
    <mergeCell ref="KPB185:KPE185"/>
    <mergeCell ref="KPF185:KPI185"/>
    <mergeCell ref="KPJ185:KPM185"/>
    <mergeCell ref="KPN185:KPQ185"/>
    <mergeCell ref="KOD185:KOG185"/>
    <mergeCell ref="KOH185:KOK185"/>
    <mergeCell ref="KOL185:KOO185"/>
    <mergeCell ref="KOP185:KOS185"/>
    <mergeCell ref="KOT185:KOW185"/>
    <mergeCell ref="KNJ185:KNM185"/>
    <mergeCell ref="KNN185:KNQ185"/>
    <mergeCell ref="KNR185:KNU185"/>
    <mergeCell ref="KNV185:KNY185"/>
    <mergeCell ref="KNZ185:KOC185"/>
    <mergeCell ref="KMP185:KMS185"/>
    <mergeCell ref="KMT185:KMW185"/>
    <mergeCell ref="KMX185:KNA185"/>
    <mergeCell ref="KNB185:KNE185"/>
    <mergeCell ref="KNF185:KNI185"/>
    <mergeCell ref="KRZ185:KSC185"/>
    <mergeCell ref="KSD185:KSG185"/>
    <mergeCell ref="KSH185:KSK185"/>
    <mergeCell ref="KSL185:KSO185"/>
    <mergeCell ref="KSP185:KSS185"/>
    <mergeCell ref="KRF185:KRI185"/>
    <mergeCell ref="KRJ185:KRM185"/>
    <mergeCell ref="KRN185:KRQ185"/>
    <mergeCell ref="KRR185:KRU185"/>
    <mergeCell ref="KRV185:KRY185"/>
    <mergeCell ref="KQL185:KQO185"/>
    <mergeCell ref="KQP185:KQS185"/>
    <mergeCell ref="KQT185:KQW185"/>
    <mergeCell ref="KQX185:KRA185"/>
    <mergeCell ref="KRB185:KRE185"/>
    <mergeCell ref="KPR185:KPU185"/>
    <mergeCell ref="KPV185:KPY185"/>
    <mergeCell ref="KPZ185:KQC185"/>
    <mergeCell ref="KQD185:KQG185"/>
    <mergeCell ref="KQH185:KQK185"/>
    <mergeCell ref="KVB185:KVE185"/>
    <mergeCell ref="KVF185:KVI185"/>
    <mergeCell ref="KVJ185:KVM185"/>
    <mergeCell ref="KVN185:KVQ185"/>
    <mergeCell ref="KVR185:KVU185"/>
    <mergeCell ref="KUH185:KUK185"/>
    <mergeCell ref="KUL185:KUO185"/>
    <mergeCell ref="KUP185:KUS185"/>
    <mergeCell ref="KUT185:KUW185"/>
    <mergeCell ref="KUX185:KVA185"/>
    <mergeCell ref="KTN185:KTQ185"/>
    <mergeCell ref="KTR185:KTU185"/>
    <mergeCell ref="KTV185:KTY185"/>
    <mergeCell ref="KTZ185:KUC185"/>
    <mergeCell ref="KUD185:KUG185"/>
    <mergeCell ref="KST185:KSW185"/>
    <mergeCell ref="KSX185:KTA185"/>
    <mergeCell ref="KTB185:KTE185"/>
    <mergeCell ref="KTF185:KTI185"/>
    <mergeCell ref="KTJ185:KTM185"/>
    <mergeCell ref="KYD185:KYG185"/>
    <mergeCell ref="KYH185:KYK185"/>
    <mergeCell ref="KYL185:KYO185"/>
    <mergeCell ref="KYP185:KYS185"/>
    <mergeCell ref="KYT185:KYW185"/>
    <mergeCell ref="KXJ185:KXM185"/>
    <mergeCell ref="KXN185:KXQ185"/>
    <mergeCell ref="KXR185:KXU185"/>
    <mergeCell ref="KXV185:KXY185"/>
    <mergeCell ref="KXZ185:KYC185"/>
    <mergeCell ref="KWP185:KWS185"/>
    <mergeCell ref="KWT185:KWW185"/>
    <mergeCell ref="KWX185:KXA185"/>
    <mergeCell ref="KXB185:KXE185"/>
    <mergeCell ref="KXF185:KXI185"/>
    <mergeCell ref="KVV185:KVY185"/>
    <mergeCell ref="KVZ185:KWC185"/>
    <mergeCell ref="KWD185:KWG185"/>
    <mergeCell ref="KWH185:KWK185"/>
    <mergeCell ref="KWL185:KWO185"/>
    <mergeCell ref="LBF185:LBI185"/>
    <mergeCell ref="LBJ185:LBM185"/>
    <mergeCell ref="LBN185:LBQ185"/>
    <mergeCell ref="LBR185:LBU185"/>
    <mergeCell ref="LBV185:LBY185"/>
    <mergeCell ref="LAL185:LAO185"/>
    <mergeCell ref="LAP185:LAS185"/>
    <mergeCell ref="LAT185:LAW185"/>
    <mergeCell ref="LAX185:LBA185"/>
    <mergeCell ref="LBB185:LBE185"/>
    <mergeCell ref="KZR185:KZU185"/>
    <mergeCell ref="KZV185:KZY185"/>
    <mergeCell ref="KZZ185:LAC185"/>
    <mergeCell ref="LAD185:LAG185"/>
    <mergeCell ref="LAH185:LAK185"/>
    <mergeCell ref="KYX185:KZA185"/>
    <mergeCell ref="KZB185:KZE185"/>
    <mergeCell ref="KZF185:KZI185"/>
    <mergeCell ref="KZJ185:KZM185"/>
    <mergeCell ref="KZN185:KZQ185"/>
    <mergeCell ref="LEH185:LEK185"/>
    <mergeCell ref="LEL185:LEO185"/>
    <mergeCell ref="LEP185:LES185"/>
    <mergeCell ref="LET185:LEW185"/>
    <mergeCell ref="LEX185:LFA185"/>
    <mergeCell ref="LDN185:LDQ185"/>
    <mergeCell ref="LDR185:LDU185"/>
    <mergeCell ref="LDV185:LDY185"/>
    <mergeCell ref="LDZ185:LEC185"/>
    <mergeCell ref="LED185:LEG185"/>
    <mergeCell ref="LCT185:LCW185"/>
    <mergeCell ref="LCX185:LDA185"/>
    <mergeCell ref="LDB185:LDE185"/>
    <mergeCell ref="LDF185:LDI185"/>
    <mergeCell ref="LDJ185:LDM185"/>
    <mergeCell ref="LBZ185:LCC185"/>
    <mergeCell ref="LCD185:LCG185"/>
    <mergeCell ref="LCH185:LCK185"/>
    <mergeCell ref="LCL185:LCO185"/>
    <mergeCell ref="LCP185:LCS185"/>
    <mergeCell ref="LHJ185:LHM185"/>
    <mergeCell ref="LHN185:LHQ185"/>
    <mergeCell ref="LHR185:LHU185"/>
    <mergeCell ref="LHV185:LHY185"/>
    <mergeCell ref="LHZ185:LIC185"/>
    <mergeCell ref="LGP185:LGS185"/>
    <mergeCell ref="LGT185:LGW185"/>
    <mergeCell ref="LGX185:LHA185"/>
    <mergeCell ref="LHB185:LHE185"/>
    <mergeCell ref="LHF185:LHI185"/>
    <mergeCell ref="LFV185:LFY185"/>
    <mergeCell ref="LFZ185:LGC185"/>
    <mergeCell ref="LGD185:LGG185"/>
    <mergeCell ref="LGH185:LGK185"/>
    <mergeCell ref="LGL185:LGO185"/>
    <mergeCell ref="LFB185:LFE185"/>
    <mergeCell ref="LFF185:LFI185"/>
    <mergeCell ref="LFJ185:LFM185"/>
    <mergeCell ref="LFN185:LFQ185"/>
    <mergeCell ref="LFR185:LFU185"/>
    <mergeCell ref="LKL185:LKO185"/>
    <mergeCell ref="LKP185:LKS185"/>
    <mergeCell ref="LKT185:LKW185"/>
    <mergeCell ref="LKX185:LLA185"/>
    <mergeCell ref="LLB185:LLE185"/>
    <mergeCell ref="LJR185:LJU185"/>
    <mergeCell ref="LJV185:LJY185"/>
    <mergeCell ref="LJZ185:LKC185"/>
    <mergeCell ref="LKD185:LKG185"/>
    <mergeCell ref="LKH185:LKK185"/>
    <mergeCell ref="LIX185:LJA185"/>
    <mergeCell ref="LJB185:LJE185"/>
    <mergeCell ref="LJF185:LJI185"/>
    <mergeCell ref="LJJ185:LJM185"/>
    <mergeCell ref="LJN185:LJQ185"/>
    <mergeCell ref="LID185:LIG185"/>
    <mergeCell ref="LIH185:LIK185"/>
    <mergeCell ref="LIL185:LIO185"/>
    <mergeCell ref="LIP185:LIS185"/>
    <mergeCell ref="LIT185:LIW185"/>
    <mergeCell ref="LNN185:LNQ185"/>
    <mergeCell ref="LNR185:LNU185"/>
    <mergeCell ref="LNV185:LNY185"/>
    <mergeCell ref="LNZ185:LOC185"/>
    <mergeCell ref="LOD185:LOG185"/>
    <mergeCell ref="LMT185:LMW185"/>
    <mergeCell ref="LMX185:LNA185"/>
    <mergeCell ref="LNB185:LNE185"/>
    <mergeCell ref="LNF185:LNI185"/>
    <mergeCell ref="LNJ185:LNM185"/>
    <mergeCell ref="LLZ185:LMC185"/>
    <mergeCell ref="LMD185:LMG185"/>
    <mergeCell ref="LMH185:LMK185"/>
    <mergeCell ref="LML185:LMO185"/>
    <mergeCell ref="LMP185:LMS185"/>
    <mergeCell ref="LLF185:LLI185"/>
    <mergeCell ref="LLJ185:LLM185"/>
    <mergeCell ref="LLN185:LLQ185"/>
    <mergeCell ref="LLR185:LLU185"/>
    <mergeCell ref="LLV185:LLY185"/>
    <mergeCell ref="LQP185:LQS185"/>
    <mergeCell ref="LQT185:LQW185"/>
    <mergeCell ref="LQX185:LRA185"/>
    <mergeCell ref="LRB185:LRE185"/>
    <mergeCell ref="LRF185:LRI185"/>
    <mergeCell ref="LPV185:LPY185"/>
    <mergeCell ref="LPZ185:LQC185"/>
    <mergeCell ref="LQD185:LQG185"/>
    <mergeCell ref="LQH185:LQK185"/>
    <mergeCell ref="LQL185:LQO185"/>
    <mergeCell ref="LPB185:LPE185"/>
    <mergeCell ref="LPF185:LPI185"/>
    <mergeCell ref="LPJ185:LPM185"/>
    <mergeCell ref="LPN185:LPQ185"/>
    <mergeCell ref="LPR185:LPU185"/>
    <mergeCell ref="LOH185:LOK185"/>
    <mergeCell ref="LOL185:LOO185"/>
    <mergeCell ref="LOP185:LOS185"/>
    <mergeCell ref="LOT185:LOW185"/>
    <mergeCell ref="LOX185:LPA185"/>
    <mergeCell ref="LTR185:LTU185"/>
    <mergeCell ref="LTV185:LTY185"/>
    <mergeCell ref="LTZ185:LUC185"/>
    <mergeCell ref="LUD185:LUG185"/>
    <mergeCell ref="LUH185:LUK185"/>
    <mergeCell ref="LSX185:LTA185"/>
    <mergeCell ref="LTB185:LTE185"/>
    <mergeCell ref="LTF185:LTI185"/>
    <mergeCell ref="LTJ185:LTM185"/>
    <mergeCell ref="LTN185:LTQ185"/>
    <mergeCell ref="LSD185:LSG185"/>
    <mergeCell ref="LSH185:LSK185"/>
    <mergeCell ref="LSL185:LSO185"/>
    <mergeCell ref="LSP185:LSS185"/>
    <mergeCell ref="LST185:LSW185"/>
    <mergeCell ref="LRJ185:LRM185"/>
    <mergeCell ref="LRN185:LRQ185"/>
    <mergeCell ref="LRR185:LRU185"/>
    <mergeCell ref="LRV185:LRY185"/>
    <mergeCell ref="LRZ185:LSC185"/>
    <mergeCell ref="LWT185:LWW185"/>
    <mergeCell ref="LWX185:LXA185"/>
    <mergeCell ref="LXB185:LXE185"/>
    <mergeCell ref="LXF185:LXI185"/>
    <mergeCell ref="LXJ185:LXM185"/>
    <mergeCell ref="LVZ185:LWC185"/>
    <mergeCell ref="LWD185:LWG185"/>
    <mergeCell ref="LWH185:LWK185"/>
    <mergeCell ref="LWL185:LWO185"/>
    <mergeCell ref="LWP185:LWS185"/>
    <mergeCell ref="LVF185:LVI185"/>
    <mergeCell ref="LVJ185:LVM185"/>
    <mergeCell ref="LVN185:LVQ185"/>
    <mergeCell ref="LVR185:LVU185"/>
    <mergeCell ref="LVV185:LVY185"/>
    <mergeCell ref="LUL185:LUO185"/>
    <mergeCell ref="LUP185:LUS185"/>
    <mergeCell ref="LUT185:LUW185"/>
    <mergeCell ref="LUX185:LVA185"/>
    <mergeCell ref="LVB185:LVE185"/>
    <mergeCell ref="LZV185:LZY185"/>
    <mergeCell ref="LZZ185:MAC185"/>
    <mergeCell ref="MAD185:MAG185"/>
    <mergeCell ref="MAH185:MAK185"/>
    <mergeCell ref="MAL185:MAO185"/>
    <mergeCell ref="LZB185:LZE185"/>
    <mergeCell ref="LZF185:LZI185"/>
    <mergeCell ref="LZJ185:LZM185"/>
    <mergeCell ref="LZN185:LZQ185"/>
    <mergeCell ref="LZR185:LZU185"/>
    <mergeCell ref="LYH185:LYK185"/>
    <mergeCell ref="LYL185:LYO185"/>
    <mergeCell ref="LYP185:LYS185"/>
    <mergeCell ref="LYT185:LYW185"/>
    <mergeCell ref="LYX185:LZA185"/>
    <mergeCell ref="LXN185:LXQ185"/>
    <mergeCell ref="LXR185:LXU185"/>
    <mergeCell ref="LXV185:LXY185"/>
    <mergeCell ref="LXZ185:LYC185"/>
    <mergeCell ref="LYD185:LYG185"/>
    <mergeCell ref="MCX185:MDA185"/>
    <mergeCell ref="MDB185:MDE185"/>
    <mergeCell ref="MDF185:MDI185"/>
    <mergeCell ref="MDJ185:MDM185"/>
    <mergeCell ref="MDN185:MDQ185"/>
    <mergeCell ref="MCD185:MCG185"/>
    <mergeCell ref="MCH185:MCK185"/>
    <mergeCell ref="MCL185:MCO185"/>
    <mergeCell ref="MCP185:MCS185"/>
    <mergeCell ref="MCT185:MCW185"/>
    <mergeCell ref="MBJ185:MBM185"/>
    <mergeCell ref="MBN185:MBQ185"/>
    <mergeCell ref="MBR185:MBU185"/>
    <mergeCell ref="MBV185:MBY185"/>
    <mergeCell ref="MBZ185:MCC185"/>
    <mergeCell ref="MAP185:MAS185"/>
    <mergeCell ref="MAT185:MAW185"/>
    <mergeCell ref="MAX185:MBA185"/>
    <mergeCell ref="MBB185:MBE185"/>
    <mergeCell ref="MBF185:MBI185"/>
    <mergeCell ref="MFZ185:MGC185"/>
    <mergeCell ref="MGD185:MGG185"/>
    <mergeCell ref="MGH185:MGK185"/>
    <mergeCell ref="MGL185:MGO185"/>
    <mergeCell ref="MGP185:MGS185"/>
    <mergeCell ref="MFF185:MFI185"/>
    <mergeCell ref="MFJ185:MFM185"/>
    <mergeCell ref="MFN185:MFQ185"/>
    <mergeCell ref="MFR185:MFU185"/>
    <mergeCell ref="MFV185:MFY185"/>
    <mergeCell ref="MEL185:MEO185"/>
    <mergeCell ref="MEP185:MES185"/>
    <mergeCell ref="MET185:MEW185"/>
    <mergeCell ref="MEX185:MFA185"/>
    <mergeCell ref="MFB185:MFE185"/>
    <mergeCell ref="MDR185:MDU185"/>
    <mergeCell ref="MDV185:MDY185"/>
    <mergeCell ref="MDZ185:MEC185"/>
    <mergeCell ref="MED185:MEG185"/>
    <mergeCell ref="MEH185:MEK185"/>
    <mergeCell ref="MJB185:MJE185"/>
    <mergeCell ref="MJF185:MJI185"/>
    <mergeCell ref="MJJ185:MJM185"/>
    <mergeCell ref="MJN185:MJQ185"/>
    <mergeCell ref="MJR185:MJU185"/>
    <mergeCell ref="MIH185:MIK185"/>
    <mergeCell ref="MIL185:MIO185"/>
    <mergeCell ref="MIP185:MIS185"/>
    <mergeCell ref="MIT185:MIW185"/>
    <mergeCell ref="MIX185:MJA185"/>
    <mergeCell ref="MHN185:MHQ185"/>
    <mergeCell ref="MHR185:MHU185"/>
    <mergeCell ref="MHV185:MHY185"/>
    <mergeCell ref="MHZ185:MIC185"/>
    <mergeCell ref="MID185:MIG185"/>
    <mergeCell ref="MGT185:MGW185"/>
    <mergeCell ref="MGX185:MHA185"/>
    <mergeCell ref="MHB185:MHE185"/>
    <mergeCell ref="MHF185:MHI185"/>
    <mergeCell ref="MHJ185:MHM185"/>
    <mergeCell ref="MMD185:MMG185"/>
    <mergeCell ref="MMH185:MMK185"/>
    <mergeCell ref="MML185:MMO185"/>
    <mergeCell ref="MMP185:MMS185"/>
    <mergeCell ref="MMT185:MMW185"/>
    <mergeCell ref="MLJ185:MLM185"/>
    <mergeCell ref="MLN185:MLQ185"/>
    <mergeCell ref="MLR185:MLU185"/>
    <mergeCell ref="MLV185:MLY185"/>
    <mergeCell ref="MLZ185:MMC185"/>
    <mergeCell ref="MKP185:MKS185"/>
    <mergeCell ref="MKT185:MKW185"/>
    <mergeCell ref="MKX185:MLA185"/>
    <mergeCell ref="MLB185:MLE185"/>
    <mergeCell ref="MLF185:MLI185"/>
    <mergeCell ref="MJV185:MJY185"/>
    <mergeCell ref="MJZ185:MKC185"/>
    <mergeCell ref="MKD185:MKG185"/>
    <mergeCell ref="MKH185:MKK185"/>
    <mergeCell ref="MKL185:MKO185"/>
    <mergeCell ref="MPF185:MPI185"/>
    <mergeCell ref="MPJ185:MPM185"/>
    <mergeCell ref="MPN185:MPQ185"/>
    <mergeCell ref="MPR185:MPU185"/>
    <mergeCell ref="MPV185:MPY185"/>
    <mergeCell ref="MOL185:MOO185"/>
    <mergeCell ref="MOP185:MOS185"/>
    <mergeCell ref="MOT185:MOW185"/>
    <mergeCell ref="MOX185:MPA185"/>
    <mergeCell ref="MPB185:MPE185"/>
    <mergeCell ref="MNR185:MNU185"/>
    <mergeCell ref="MNV185:MNY185"/>
    <mergeCell ref="MNZ185:MOC185"/>
    <mergeCell ref="MOD185:MOG185"/>
    <mergeCell ref="MOH185:MOK185"/>
    <mergeCell ref="MMX185:MNA185"/>
    <mergeCell ref="MNB185:MNE185"/>
    <mergeCell ref="MNF185:MNI185"/>
    <mergeCell ref="MNJ185:MNM185"/>
    <mergeCell ref="MNN185:MNQ185"/>
    <mergeCell ref="MSH185:MSK185"/>
    <mergeCell ref="MSL185:MSO185"/>
    <mergeCell ref="MSP185:MSS185"/>
    <mergeCell ref="MST185:MSW185"/>
    <mergeCell ref="MSX185:MTA185"/>
    <mergeCell ref="MRN185:MRQ185"/>
    <mergeCell ref="MRR185:MRU185"/>
    <mergeCell ref="MRV185:MRY185"/>
    <mergeCell ref="MRZ185:MSC185"/>
    <mergeCell ref="MSD185:MSG185"/>
    <mergeCell ref="MQT185:MQW185"/>
    <mergeCell ref="MQX185:MRA185"/>
    <mergeCell ref="MRB185:MRE185"/>
    <mergeCell ref="MRF185:MRI185"/>
    <mergeCell ref="MRJ185:MRM185"/>
    <mergeCell ref="MPZ185:MQC185"/>
    <mergeCell ref="MQD185:MQG185"/>
    <mergeCell ref="MQH185:MQK185"/>
    <mergeCell ref="MQL185:MQO185"/>
    <mergeCell ref="MQP185:MQS185"/>
    <mergeCell ref="MVJ185:MVM185"/>
    <mergeCell ref="MVN185:MVQ185"/>
    <mergeCell ref="MVR185:MVU185"/>
    <mergeCell ref="MVV185:MVY185"/>
    <mergeCell ref="MVZ185:MWC185"/>
    <mergeCell ref="MUP185:MUS185"/>
    <mergeCell ref="MUT185:MUW185"/>
    <mergeCell ref="MUX185:MVA185"/>
    <mergeCell ref="MVB185:MVE185"/>
    <mergeCell ref="MVF185:MVI185"/>
    <mergeCell ref="MTV185:MTY185"/>
    <mergeCell ref="MTZ185:MUC185"/>
    <mergeCell ref="MUD185:MUG185"/>
    <mergeCell ref="MUH185:MUK185"/>
    <mergeCell ref="MUL185:MUO185"/>
    <mergeCell ref="MTB185:MTE185"/>
    <mergeCell ref="MTF185:MTI185"/>
    <mergeCell ref="MTJ185:MTM185"/>
    <mergeCell ref="MTN185:MTQ185"/>
    <mergeCell ref="MTR185:MTU185"/>
    <mergeCell ref="MYL185:MYO185"/>
    <mergeCell ref="MYP185:MYS185"/>
    <mergeCell ref="MYT185:MYW185"/>
    <mergeCell ref="MYX185:MZA185"/>
    <mergeCell ref="MZB185:MZE185"/>
    <mergeCell ref="MXR185:MXU185"/>
    <mergeCell ref="MXV185:MXY185"/>
    <mergeCell ref="MXZ185:MYC185"/>
    <mergeCell ref="MYD185:MYG185"/>
    <mergeCell ref="MYH185:MYK185"/>
    <mergeCell ref="MWX185:MXA185"/>
    <mergeCell ref="MXB185:MXE185"/>
    <mergeCell ref="MXF185:MXI185"/>
    <mergeCell ref="MXJ185:MXM185"/>
    <mergeCell ref="MXN185:MXQ185"/>
    <mergeCell ref="MWD185:MWG185"/>
    <mergeCell ref="MWH185:MWK185"/>
    <mergeCell ref="MWL185:MWO185"/>
    <mergeCell ref="MWP185:MWS185"/>
    <mergeCell ref="MWT185:MWW185"/>
    <mergeCell ref="NBN185:NBQ185"/>
    <mergeCell ref="NBR185:NBU185"/>
    <mergeCell ref="NBV185:NBY185"/>
    <mergeCell ref="NBZ185:NCC185"/>
    <mergeCell ref="NCD185:NCG185"/>
    <mergeCell ref="NAT185:NAW185"/>
    <mergeCell ref="NAX185:NBA185"/>
    <mergeCell ref="NBB185:NBE185"/>
    <mergeCell ref="NBF185:NBI185"/>
    <mergeCell ref="NBJ185:NBM185"/>
    <mergeCell ref="MZZ185:NAC185"/>
    <mergeCell ref="NAD185:NAG185"/>
    <mergeCell ref="NAH185:NAK185"/>
    <mergeCell ref="NAL185:NAO185"/>
    <mergeCell ref="NAP185:NAS185"/>
    <mergeCell ref="MZF185:MZI185"/>
    <mergeCell ref="MZJ185:MZM185"/>
    <mergeCell ref="MZN185:MZQ185"/>
    <mergeCell ref="MZR185:MZU185"/>
    <mergeCell ref="MZV185:MZY185"/>
    <mergeCell ref="NEP185:NES185"/>
    <mergeCell ref="NET185:NEW185"/>
    <mergeCell ref="NEX185:NFA185"/>
    <mergeCell ref="NFB185:NFE185"/>
    <mergeCell ref="NFF185:NFI185"/>
    <mergeCell ref="NDV185:NDY185"/>
    <mergeCell ref="NDZ185:NEC185"/>
    <mergeCell ref="NED185:NEG185"/>
    <mergeCell ref="NEH185:NEK185"/>
    <mergeCell ref="NEL185:NEO185"/>
    <mergeCell ref="NDB185:NDE185"/>
    <mergeCell ref="NDF185:NDI185"/>
    <mergeCell ref="NDJ185:NDM185"/>
    <mergeCell ref="NDN185:NDQ185"/>
    <mergeCell ref="NDR185:NDU185"/>
    <mergeCell ref="NCH185:NCK185"/>
    <mergeCell ref="NCL185:NCO185"/>
    <mergeCell ref="NCP185:NCS185"/>
    <mergeCell ref="NCT185:NCW185"/>
    <mergeCell ref="NCX185:NDA185"/>
    <mergeCell ref="NHR185:NHU185"/>
    <mergeCell ref="NHV185:NHY185"/>
    <mergeCell ref="NHZ185:NIC185"/>
    <mergeCell ref="NID185:NIG185"/>
    <mergeCell ref="NIH185:NIK185"/>
    <mergeCell ref="NGX185:NHA185"/>
    <mergeCell ref="NHB185:NHE185"/>
    <mergeCell ref="NHF185:NHI185"/>
    <mergeCell ref="NHJ185:NHM185"/>
    <mergeCell ref="NHN185:NHQ185"/>
    <mergeCell ref="NGD185:NGG185"/>
    <mergeCell ref="NGH185:NGK185"/>
    <mergeCell ref="NGL185:NGO185"/>
    <mergeCell ref="NGP185:NGS185"/>
    <mergeCell ref="NGT185:NGW185"/>
    <mergeCell ref="NFJ185:NFM185"/>
    <mergeCell ref="NFN185:NFQ185"/>
    <mergeCell ref="NFR185:NFU185"/>
    <mergeCell ref="NFV185:NFY185"/>
    <mergeCell ref="NFZ185:NGC185"/>
    <mergeCell ref="NKT185:NKW185"/>
    <mergeCell ref="NKX185:NLA185"/>
    <mergeCell ref="NLB185:NLE185"/>
    <mergeCell ref="NLF185:NLI185"/>
    <mergeCell ref="NLJ185:NLM185"/>
    <mergeCell ref="NJZ185:NKC185"/>
    <mergeCell ref="NKD185:NKG185"/>
    <mergeCell ref="NKH185:NKK185"/>
    <mergeCell ref="NKL185:NKO185"/>
    <mergeCell ref="NKP185:NKS185"/>
    <mergeCell ref="NJF185:NJI185"/>
    <mergeCell ref="NJJ185:NJM185"/>
    <mergeCell ref="NJN185:NJQ185"/>
    <mergeCell ref="NJR185:NJU185"/>
    <mergeCell ref="NJV185:NJY185"/>
    <mergeCell ref="NIL185:NIO185"/>
    <mergeCell ref="NIP185:NIS185"/>
    <mergeCell ref="NIT185:NIW185"/>
    <mergeCell ref="NIX185:NJA185"/>
    <mergeCell ref="NJB185:NJE185"/>
    <mergeCell ref="NNV185:NNY185"/>
    <mergeCell ref="NNZ185:NOC185"/>
    <mergeCell ref="NOD185:NOG185"/>
    <mergeCell ref="NOH185:NOK185"/>
    <mergeCell ref="NOL185:NOO185"/>
    <mergeCell ref="NNB185:NNE185"/>
    <mergeCell ref="NNF185:NNI185"/>
    <mergeCell ref="NNJ185:NNM185"/>
    <mergeCell ref="NNN185:NNQ185"/>
    <mergeCell ref="NNR185:NNU185"/>
    <mergeCell ref="NMH185:NMK185"/>
    <mergeCell ref="NML185:NMO185"/>
    <mergeCell ref="NMP185:NMS185"/>
    <mergeCell ref="NMT185:NMW185"/>
    <mergeCell ref="NMX185:NNA185"/>
    <mergeCell ref="NLN185:NLQ185"/>
    <mergeCell ref="NLR185:NLU185"/>
    <mergeCell ref="NLV185:NLY185"/>
    <mergeCell ref="NLZ185:NMC185"/>
    <mergeCell ref="NMD185:NMG185"/>
    <mergeCell ref="NQX185:NRA185"/>
    <mergeCell ref="NRB185:NRE185"/>
    <mergeCell ref="NRF185:NRI185"/>
    <mergeCell ref="NRJ185:NRM185"/>
    <mergeCell ref="NRN185:NRQ185"/>
    <mergeCell ref="NQD185:NQG185"/>
    <mergeCell ref="NQH185:NQK185"/>
    <mergeCell ref="NQL185:NQO185"/>
    <mergeCell ref="NQP185:NQS185"/>
    <mergeCell ref="NQT185:NQW185"/>
    <mergeCell ref="NPJ185:NPM185"/>
    <mergeCell ref="NPN185:NPQ185"/>
    <mergeCell ref="NPR185:NPU185"/>
    <mergeCell ref="NPV185:NPY185"/>
    <mergeCell ref="NPZ185:NQC185"/>
    <mergeCell ref="NOP185:NOS185"/>
    <mergeCell ref="NOT185:NOW185"/>
    <mergeCell ref="NOX185:NPA185"/>
    <mergeCell ref="NPB185:NPE185"/>
    <mergeCell ref="NPF185:NPI185"/>
    <mergeCell ref="NTZ185:NUC185"/>
    <mergeCell ref="NUD185:NUG185"/>
    <mergeCell ref="NUH185:NUK185"/>
    <mergeCell ref="NUL185:NUO185"/>
    <mergeCell ref="NUP185:NUS185"/>
    <mergeCell ref="NTF185:NTI185"/>
    <mergeCell ref="NTJ185:NTM185"/>
    <mergeCell ref="NTN185:NTQ185"/>
    <mergeCell ref="NTR185:NTU185"/>
    <mergeCell ref="NTV185:NTY185"/>
    <mergeCell ref="NSL185:NSO185"/>
    <mergeCell ref="NSP185:NSS185"/>
    <mergeCell ref="NST185:NSW185"/>
    <mergeCell ref="NSX185:NTA185"/>
    <mergeCell ref="NTB185:NTE185"/>
    <mergeCell ref="NRR185:NRU185"/>
    <mergeCell ref="NRV185:NRY185"/>
    <mergeCell ref="NRZ185:NSC185"/>
    <mergeCell ref="NSD185:NSG185"/>
    <mergeCell ref="NSH185:NSK185"/>
    <mergeCell ref="NXB185:NXE185"/>
    <mergeCell ref="NXF185:NXI185"/>
    <mergeCell ref="NXJ185:NXM185"/>
    <mergeCell ref="NXN185:NXQ185"/>
    <mergeCell ref="NXR185:NXU185"/>
    <mergeCell ref="NWH185:NWK185"/>
    <mergeCell ref="NWL185:NWO185"/>
    <mergeCell ref="NWP185:NWS185"/>
    <mergeCell ref="NWT185:NWW185"/>
    <mergeCell ref="NWX185:NXA185"/>
    <mergeCell ref="NVN185:NVQ185"/>
    <mergeCell ref="NVR185:NVU185"/>
    <mergeCell ref="NVV185:NVY185"/>
    <mergeCell ref="NVZ185:NWC185"/>
    <mergeCell ref="NWD185:NWG185"/>
    <mergeCell ref="NUT185:NUW185"/>
    <mergeCell ref="NUX185:NVA185"/>
    <mergeCell ref="NVB185:NVE185"/>
    <mergeCell ref="NVF185:NVI185"/>
    <mergeCell ref="NVJ185:NVM185"/>
    <mergeCell ref="OAD185:OAG185"/>
    <mergeCell ref="OAH185:OAK185"/>
    <mergeCell ref="OAL185:OAO185"/>
    <mergeCell ref="OAP185:OAS185"/>
    <mergeCell ref="OAT185:OAW185"/>
    <mergeCell ref="NZJ185:NZM185"/>
    <mergeCell ref="NZN185:NZQ185"/>
    <mergeCell ref="NZR185:NZU185"/>
    <mergeCell ref="NZV185:NZY185"/>
    <mergeCell ref="NZZ185:OAC185"/>
    <mergeCell ref="NYP185:NYS185"/>
    <mergeCell ref="NYT185:NYW185"/>
    <mergeCell ref="NYX185:NZA185"/>
    <mergeCell ref="NZB185:NZE185"/>
    <mergeCell ref="NZF185:NZI185"/>
    <mergeCell ref="NXV185:NXY185"/>
    <mergeCell ref="NXZ185:NYC185"/>
    <mergeCell ref="NYD185:NYG185"/>
    <mergeCell ref="NYH185:NYK185"/>
    <mergeCell ref="NYL185:NYO185"/>
    <mergeCell ref="ODF185:ODI185"/>
    <mergeCell ref="ODJ185:ODM185"/>
    <mergeCell ref="ODN185:ODQ185"/>
    <mergeCell ref="ODR185:ODU185"/>
    <mergeCell ref="ODV185:ODY185"/>
    <mergeCell ref="OCL185:OCO185"/>
    <mergeCell ref="OCP185:OCS185"/>
    <mergeCell ref="OCT185:OCW185"/>
    <mergeCell ref="OCX185:ODA185"/>
    <mergeCell ref="ODB185:ODE185"/>
    <mergeCell ref="OBR185:OBU185"/>
    <mergeCell ref="OBV185:OBY185"/>
    <mergeCell ref="OBZ185:OCC185"/>
    <mergeCell ref="OCD185:OCG185"/>
    <mergeCell ref="OCH185:OCK185"/>
    <mergeCell ref="OAX185:OBA185"/>
    <mergeCell ref="OBB185:OBE185"/>
    <mergeCell ref="OBF185:OBI185"/>
    <mergeCell ref="OBJ185:OBM185"/>
    <mergeCell ref="OBN185:OBQ185"/>
    <mergeCell ref="OGH185:OGK185"/>
    <mergeCell ref="OGL185:OGO185"/>
    <mergeCell ref="OGP185:OGS185"/>
    <mergeCell ref="OGT185:OGW185"/>
    <mergeCell ref="OGX185:OHA185"/>
    <mergeCell ref="OFN185:OFQ185"/>
    <mergeCell ref="OFR185:OFU185"/>
    <mergeCell ref="OFV185:OFY185"/>
    <mergeCell ref="OFZ185:OGC185"/>
    <mergeCell ref="OGD185:OGG185"/>
    <mergeCell ref="OET185:OEW185"/>
    <mergeCell ref="OEX185:OFA185"/>
    <mergeCell ref="OFB185:OFE185"/>
    <mergeCell ref="OFF185:OFI185"/>
    <mergeCell ref="OFJ185:OFM185"/>
    <mergeCell ref="ODZ185:OEC185"/>
    <mergeCell ref="OED185:OEG185"/>
    <mergeCell ref="OEH185:OEK185"/>
    <mergeCell ref="OEL185:OEO185"/>
    <mergeCell ref="OEP185:OES185"/>
    <mergeCell ref="OJJ185:OJM185"/>
    <mergeCell ref="OJN185:OJQ185"/>
    <mergeCell ref="OJR185:OJU185"/>
    <mergeCell ref="OJV185:OJY185"/>
    <mergeCell ref="OJZ185:OKC185"/>
    <mergeCell ref="OIP185:OIS185"/>
    <mergeCell ref="OIT185:OIW185"/>
    <mergeCell ref="OIX185:OJA185"/>
    <mergeCell ref="OJB185:OJE185"/>
    <mergeCell ref="OJF185:OJI185"/>
    <mergeCell ref="OHV185:OHY185"/>
    <mergeCell ref="OHZ185:OIC185"/>
    <mergeCell ref="OID185:OIG185"/>
    <mergeCell ref="OIH185:OIK185"/>
    <mergeCell ref="OIL185:OIO185"/>
    <mergeCell ref="OHB185:OHE185"/>
    <mergeCell ref="OHF185:OHI185"/>
    <mergeCell ref="OHJ185:OHM185"/>
    <mergeCell ref="OHN185:OHQ185"/>
    <mergeCell ref="OHR185:OHU185"/>
    <mergeCell ref="OML185:OMO185"/>
    <mergeCell ref="OMP185:OMS185"/>
    <mergeCell ref="OMT185:OMW185"/>
    <mergeCell ref="OMX185:ONA185"/>
    <mergeCell ref="ONB185:ONE185"/>
    <mergeCell ref="OLR185:OLU185"/>
    <mergeCell ref="OLV185:OLY185"/>
    <mergeCell ref="OLZ185:OMC185"/>
    <mergeCell ref="OMD185:OMG185"/>
    <mergeCell ref="OMH185:OMK185"/>
    <mergeCell ref="OKX185:OLA185"/>
    <mergeCell ref="OLB185:OLE185"/>
    <mergeCell ref="OLF185:OLI185"/>
    <mergeCell ref="OLJ185:OLM185"/>
    <mergeCell ref="OLN185:OLQ185"/>
    <mergeCell ref="OKD185:OKG185"/>
    <mergeCell ref="OKH185:OKK185"/>
    <mergeCell ref="OKL185:OKO185"/>
    <mergeCell ref="OKP185:OKS185"/>
    <mergeCell ref="OKT185:OKW185"/>
    <mergeCell ref="OPN185:OPQ185"/>
    <mergeCell ref="OPR185:OPU185"/>
    <mergeCell ref="OPV185:OPY185"/>
    <mergeCell ref="OPZ185:OQC185"/>
    <mergeCell ref="OQD185:OQG185"/>
    <mergeCell ref="OOT185:OOW185"/>
    <mergeCell ref="OOX185:OPA185"/>
    <mergeCell ref="OPB185:OPE185"/>
    <mergeCell ref="OPF185:OPI185"/>
    <mergeCell ref="OPJ185:OPM185"/>
    <mergeCell ref="ONZ185:OOC185"/>
    <mergeCell ref="OOD185:OOG185"/>
    <mergeCell ref="OOH185:OOK185"/>
    <mergeCell ref="OOL185:OOO185"/>
    <mergeCell ref="OOP185:OOS185"/>
    <mergeCell ref="ONF185:ONI185"/>
    <mergeCell ref="ONJ185:ONM185"/>
    <mergeCell ref="ONN185:ONQ185"/>
    <mergeCell ref="ONR185:ONU185"/>
    <mergeCell ref="ONV185:ONY185"/>
    <mergeCell ref="OSP185:OSS185"/>
    <mergeCell ref="OST185:OSW185"/>
    <mergeCell ref="OSX185:OTA185"/>
    <mergeCell ref="OTB185:OTE185"/>
    <mergeCell ref="OTF185:OTI185"/>
    <mergeCell ref="ORV185:ORY185"/>
    <mergeCell ref="ORZ185:OSC185"/>
    <mergeCell ref="OSD185:OSG185"/>
    <mergeCell ref="OSH185:OSK185"/>
    <mergeCell ref="OSL185:OSO185"/>
    <mergeCell ref="ORB185:ORE185"/>
    <mergeCell ref="ORF185:ORI185"/>
    <mergeCell ref="ORJ185:ORM185"/>
    <mergeCell ref="ORN185:ORQ185"/>
    <mergeCell ref="ORR185:ORU185"/>
    <mergeCell ref="OQH185:OQK185"/>
    <mergeCell ref="OQL185:OQO185"/>
    <mergeCell ref="OQP185:OQS185"/>
    <mergeCell ref="OQT185:OQW185"/>
    <mergeCell ref="OQX185:ORA185"/>
    <mergeCell ref="OVR185:OVU185"/>
    <mergeCell ref="OVV185:OVY185"/>
    <mergeCell ref="OVZ185:OWC185"/>
    <mergeCell ref="OWD185:OWG185"/>
    <mergeCell ref="OWH185:OWK185"/>
    <mergeCell ref="OUX185:OVA185"/>
    <mergeCell ref="OVB185:OVE185"/>
    <mergeCell ref="OVF185:OVI185"/>
    <mergeCell ref="OVJ185:OVM185"/>
    <mergeCell ref="OVN185:OVQ185"/>
    <mergeCell ref="OUD185:OUG185"/>
    <mergeCell ref="OUH185:OUK185"/>
    <mergeCell ref="OUL185:OUO185"/>
    <mergeCell ref="OUP185:OUS185"/>
    <mergeCell ref="OUT185:OUW185"/>
    <mergeCell ref="OTJ185:OTM185"/>
    <mergeCell ref="OTN185:OTQ185"/>
    <mergeCell ref="OTR185:OTU185"/>
    <mergeCell ref="OTV185:OTY185"/>
    <mergeCell ref="OTZ185:OUC185"/>
    <mergeCell ref="OYT185:OYW185"/>
    <mergeCell ref="OYX185:OZA185"/>
    <mergeCell ref="OZB185:OZE185"/>
    <mergeCell ref="OZF185:OZI185"/>
    <mergeCell ref="OZJ185:OZM185"/>
    <mergeCell ref="OXZ185:OYC185"/>
    <mergeCell ref="OYD185:OYG185"/>
    <mergeCell ref="OYH185:OYK185"/>
    <mergeCell ref="OYL185:OYO185"/>
    <mergeCell ref="OYP185:OYS185"/>
    <mergeCell ref="OXF185:OXI185"/>
    <mergeCell ref="OXJ185:OXM185"/>
    <mergeCell ref="OXN185:OXQ185"/>
    <mergeCell ref="OXR185:OXU185"/>
    <mergeCell ref="OXV185:OXY185"/>
    <mergeCell ref="OWL185:OWO185"/>
    <mergeCell ref="OWP185:OWS185"/>
    <mergeCell ref="OWT185:OWW185"/>
    <mergeCell ref="OWX185:OXA185"/>
    <mergeCell ref="OXB185:OXE185"/>
    <mergeCell ref="PBV185:PBY185"/>
    <mergeCell ref="PBZ185:PCC185"/>
    <mergeCell ref="PCD185:PCG185"/>
    <mergeCell ref="PCH185:PCK185"/>
    <mergeCell ref="PCL185:PCO185"/>
    <mergeCell ref="PBB185:PBE185"/>
    <mergeCell ref="PBF185:PBI185"/>
    <mergeCell ref="PBJ185:PBM185"/>
    <mergeCell ref="PBN185:PBQ185"/>
    <mergeCell ref="PBR185:PBU185"/>
    <mergeCell ref="PAH185:PAK185"/>
    <mergeCell ref="PAL185:PAO185"/>
    <mergeCell ref="PAP185:PAS185"/>
    <mergeCell ref="PAT185:PAW185"/>
    <mergeCell ref="PAX185:PBA185"/>
    <mergeCell ref="OZN185:OZQ185"/>
    <mergeCell ref="OZR185:OZU185"/>
    <mergeCell ref="OZV185:OZY185"/>
    <mergeCell ref="OZZ185:PAC185"/>
    <mergeCell ref="PAD185:PAG185"/>
    <mergeCell ref="PEX185:PFA185"/>
    <mergeCell ref="PFB185:PFE185"/>
    <mergeCell ref="PFF185:PFI185"/>
    <mergeCell ref="PFJ185:PFM185"/>
    <mergeCell ref="PFN185:PFQ185"/>
    <mergeCell ref="PED185:PEG185"/>
    <mergeCell ref="PEH185:PEK185"/>
    <mergeCell ref="PEL185:PEO185"/>
    <mergeCell ref="PEP185:PES185"/>
    <mergeCell ref="PET185:PEW185"/>
    <mergeCell ref="PDJ185:PDM185"/>
    <mergeCell ref="PDN185:PDQ185"/>
    <mergeCell ref="PDR185:PDU185"/>
    <mergeCell ref="PDV185:PDY185"/>
    <mergeCell ref="PDZ185:PEC185"/>
    <mergeCell ref="PCP185:PCS185"/>
    <mergeCell ref="PCT185:PCW185"/>
    <mergeCell ref="PCX185:PDA185"/>
    <mergeCell ref="PDB185:PDE185"/>
    <mergeCell ref="PDF185:PDI185"/>
    <mergeCell ref="PHZ185:PIC185"/>
    <mergeCell ref="PID185:PIG185"/>
    <mergeCell ref="PIH185:PIK185"/>
    <mergeCell ref="PIL185:PIO185"/>
    <mergeCell ref="PIP185:PIS185"/>
    <mergeCell ref="PHF185:PHI185"/>
    <mergeCell ref="PHJ185:PHM185"/>
    <mergeCell ref="PHN185:PHQ185"/>
    <mergeCell ref="PHR185:PHU185"/>
    <mergeCell ref="PHV185:PHY185"/>
    <mergeCell ref="PGL185:PGO185"/>
    <mergeCell ref="PGP185:PGS185"/>
    <mergeCell ref="PGT185:PGW185"/>
    <mergeCell ref="PGX185:PHA185"/>
    <mergeCell ref="PHB185:PHE185"/>
    <mergeCell ref="PFR185:PFU185"/>
    <mergeCell ref="PFV185:PFY185"/>
    <mergeCell ref="PFZ185:PGC185"/>
    <mergeCell ref="PGD185:PGG185"/>
    <mergeCell ref="PGH185:PGK185"/>
    <mergeCell ref="PLB185:PLE185"/>
    <mergeCell ref="PLF185:PLI185"/>
    <mergeCell ref="PLJ185:PLM185"/>
    <mergeCell ref="PLN185:PLQ185"/>
    <mergeCell ref="PLR185:PLU185"/>
    <mergeCell ref="PKH185:PKK185"/>
    <mergeCell ref="PKL185:PKO185"/>
    <mergeCell ref="PKP185:PKS185"/>
    <mergeCell ref="PKT185:PKW185"/>
    <mergeCell ref="PKX185:PLA185"/>
    <mergeCell ref="PJN185:PJQ185"/>
    <mergeCell ref="PJR185:PJU185"/>
    <mergeCell ref="PJV185:PJY185"/>
    <mergeCell ref="PJZ185:PKC185"/>
    <mergeCell ref="PKD185:PKG185"/>
    <mergeCell ref="PIT185:PIW185"/>
    <mergeCell ref="PIX185:PJA185"/>
    <mergeCell ref="PJB185:PJE185"/>
    <mergeCell ref="PJF185:PJI185"/>
    <mergeCell ref="PJJ185:PJM185"/>
    <mergeCell ref="POD185:POG185"/>
    <mergeCell ref="POH185:POK185"/>
    <mergeCell ref="POL185:POO185"/>
    <mergeCell ref="POP185:POS185"/>
    <mergeCell ref="POT185:POW185"/>
    <mergeCell ref="PNJ185:PNM185"/>
    <mergeCell ref="PNN185:PNQ185"/>
    <mergeCell ref="PNR185:PNU185"/>
    <mergeCell ref="PNV185:PNY185"/>
    <mergeCell ref="PNZ185:POC185"/>
    <mergeCell ref="PMP185:PMS185"/>
    <mergeCell ref="PMT185:PMW185"/>
    <mergeCell ref="PMX185:PNA185"/>
    <mergeCell ref="PNB185:PNE185"/>
    <mergeCell ref="PNF185:PNI185"/>
    <mergeCell ref="PLV185:PLY185"/>
    <mergeCell ref="PLZ185:PMC185"/>
    <mergeCell ref="PMD185:PMG185"/>
    <mergeCell ref="PMH185:PMK185"/>
    <mergeCell ref="PML185:PMO185"/>
    <mergeCell ref="PRF185:PRI185"/>
    <mergeCell ref="PRJ185:PRM185"/>
    <mergeCell ref="PRN185:PRQ185"/>
    <mergeCell ref="PRR185:PRU185"/>
    <mergeCell ref="PRV185:PRY185"/>
    <mergeCell ref="PQL185:PQO185"/>
    <mergeCell ref="PQP185:PQS185"/>
    <mergeCell ref="PQT185:PQW185"/>
    <mergeCell ref="PQX185:PRA185"/>
    <mergeCell ref="PRB185:PRE185"/>
    <mergeCell ref="PPR185:PPU185"/>
    <mergeCell ref="PPV185:PPY185"/>
    <mergeCell ref="PPZ185:PQC185"/>
    <mergeCell ref="PQD185:PQG185"/>
    <mergeCell ref="PQH185:PQK185"/>
    <mergeCell ref="POX185:PPA185"/>
    <mergeCell ref="PPB185:PPE185"/>
    <mergeCell ref="PPF185:PPI185"/>
    <mergeCell ref="PPJ185:PPM185"/>
    <mergeCell ref="PPN185:PPQ185"/>
    <mergeCell ref="PUH185:PUK185"/>
    <mergeCell ref="PUL185:PUO185"/>
    <mergeCell ref="PUP185:PUS185"/>
    <mergeCell ref="PUT185:PUW185"/>
    <mergeCell ref="PUX185:PVA185"/>
    <mergeCell ref="PTN185:PTQ185"/>
    <mergeCell ref="PTR185:PTU185"/>
    <mergeCell ref="PTV185:PTY185"/>
    <mergeCell ref="PTZ185:PUC185"/>
    <mergeCell ref="PUD185:PUG185"/>
    <mergeCell ref="PST185:PSW185"/>
    <mergeCell ref="PSX185:PTA185"/>
    <mergeCell ref="PTB185:PTE185"/>
    <mergeCell ref="PTF185:PTI185"/>
    <mergeCell ref="PTJ185:PTM185"/>
    <mergeCell ref="PRZ185:PSC185"/>
    <mergeCell ref="PSD185:PSG185"/>
    <mergeCell ref="PSH185:PSK185"/>
    <mergeCell ref="PSL185:PSO185"/>
    <mergeCell ref="PSP185:PSS185"/>
    <mergeCell ref="PXJ185:PXM185"/>
    <mergeCell ref="PXN185:PXQ185"/>
    <mergeCell ref="PXR185:PXU185"/>
    <mergeCell ref="PXV185:PXY185"/>
    <mergeCell ref="PXZ185:PYC185"/>
    <mergeCell ref="PWP185:PWS185"/>
    <mergeCell ref="PWT185:PWW185"/>
    <mergeCell ref="PWX185:PXA185"/>
    <mergeCell ref="PXB185:PXE185"/>
    <mergeCell ref="PXF185:PXI185"/>
    <mergeCell ref="PVV185:PVY185"/>
    <mergeCell ref="PVZ185:PWC185"/>
    <mergeCell ref="PWD185:PWG185"/>
    <mergeCell ref="PWH185:PWK185"/>
    <mergeCell ref="PWL185:PWO185"/>
    <mergeCell ref="PVB185:PVE185"/>
    <mergeCell ref="PVF185:PVI185"/>
    <mergeCell ref="PVJ185:PVM185"/>
    <mergeCell ref="PVN185:PVQ185"/>
    <mergeCell ref="PVR185:PVU185"/>
    <mergeCell ref="QAL185:QAO185"/>
    <mergeCell ref="QAP185:QAS185"/>
    <mergeCell ref="QAT185:QAW185"/>
    <mergeCell ref="QAX185:QBA185"/>
    <mergeCell ref="QBB185:QBE185"/>
    <mergeCell ref="PZR185:PZU185"/>
    <mergeCell ref="PZV185:PZY185"/>
    <mergeCell ref="PZZ185:QAC185"/>
    <mergeCell ref="QAD185:QAG185"/>
    <mergeCell ref="QAH185:QAK185"/>
    <mergeCell ref="PYX185:PZA185"/>
    <mergeCell ref="PZB185:PZE185"/>
    <mergeCell ref="PZF185:PZI185"/>
    <mergeCell ref="PZJ185:PZM185"/>
    <mergeCell ref="PZN185:PZQ185"/>
    <mergeCell ref="PYD185:PYG185"/>
    <mergeCell ref="PYH185:PYK185"/>
    <mergeCell ref="PYL185:PYO185"/>
    <mergeCell ref="PYP185:PYS185"/>
    <mergeCell ref="PYT185:PYW185"/>
    <mergeCell ref="QDN185:QDQ185"/>
    <mergeCell ref="QDR185:QDU185"/>
    <mergeCell ref="QDV185:QDY185"/>
    <mergeCell ref="QDZ185:QEC185"/>
    <mergeCell ref="QED185:QEG185"/>
    <mergeCell ref="QCT185:QCW185"/>
    <mergeCell ref="QCX185:QDA185"/>
    <mergeCell ref="QDB185:QDE185"/>
    <mergeCell ref="QDF185:QDI185"/>
    <mergeCell ref="QDJ185:QDM185"/>
    <mergeCell ref="QBZ185:QCC185"/>
    <mergeCell ref="QCD185:QCG185"/>
    <mergeCell ref="QCH185:QCK185"/>
    <mergeCell ref="QCL185:QCO185"/>
    <mergeCell ref="QCP185:QCS185"/>
    <mergeCell ref="QBF185:QBI185"/>
    <mergeCell ref="QBJ185:QBM185"/>
    <mergeCell ref="QBN185:QBQ185"/>
    <mergeCell ref="QBR185:QBU185"/>
    <mergeCell ref="QBV185:QBY185"/>
    <mergeCell ref="QGP185:QGS185"/>
    <mergeCell ref="QGT185:QGW185"/>
    <mergeCell ref="QGX185:QHA185"/>
    <mergeCell ref="QHB185:QHE185"/>
    <mergeCell ref="QHF185:QHI185"/>
    <mergeCell ref="QFV185:QFY185"/>
    <mergeCell ref="QFZ185:QGC185"/>
    <mergeCell ref="QGD185:QGG185"/>
    <mergeCell ref="QGH185:QGK185"/>
    <mergeCell ref="QGL185:QGO185"/>
    <mergeCell ref="QFB185:QFE185"/>
    <mergeCell ref="QFF185:QFI185"/>
    <mergeCell ref="QFJ185:QFM185"/>
    <mergeCell ref="QFN185:QFQ185"/>
    <mergeCell ref="QFR185:QFU185"/>
    <mergeCell ref="QEH185:QEK185"/>
    <mergeCell ref="QEL185:QEO185"/>
    <mergeCell ref="QEP185:QES185"/>
    <mergeCell ref="QET185:QEW185"/>
    <mergeCell ref="QEX185:QFA185"/>
    <mergeCell ref="QJR185:QJU185"/>
    <mergeCell ref="QJV185:QJY185"/>
    <mergeCell ref="QJZ185:QKC185"/>
    <mergeCell ref="QKD185:QKG185"/>
    <mergeCell ref="QKH185:QKK185"/>
    <mergeCell ref="QIX185:QJA185"/>
    <mergeCell ref="QJB185:QJE185"/>
    <mergeCell ref="QJF185:QJI185"/>
    <mergeCell ref="QJJ185:QJM185"/>
    <mergeCell ref="QJN185:QJQ185"/>
    <mergeCell ref="QID185:QIG185"/>
    <mergeCell ref="QIH185:QIK185"/>
    <mergeCell ref="QIL185:QIO185"/>
    <mergeCell ref="QIP185:QIS185"/>
    <mergeCell ref="QIT185:QIW185"/>
    <mergeCell ref="QHJ185:QHM185"/>
    <mergeCell ref="QHN185:QHQ185"/>
    <mergeCell ref="QHR185:QHU185"/>
    <mergeCell ref="QHV185:QHY185"/>
    <mergeCell ref="QHZ185:QIC185"/>
    <mergeCell ref="QMT185:QMW185"/>
    <mergeCell ref="QMX185:QNA185"/>
    <mergeCell ref="QNB185:QNE185"/>
    <mergeCell ref="QNF185:QNI185"/>
    <mergeCell ref="QNJ185:QNM185"/>
    <mergeCell ref="QLZ185:QMC185"/>
    <mergeCell ref="QMD185:QMG185"/>
    <mergeCell ref="QMH185:QMK185"/>
    <mergeCell ref="QML185:QMO185"/>
    <mergeCell ref="QMP185:QMS185"/>
    <mergeCell ref="QLF185:QLI185"/>
    <mergeCell ref="QLJ185:QLM185"/>
    <mergeCell ref="QLN185:QLQ185"/>
    <mergeCell ref="QLR185:QLU185"/>
    <mergeCell ref="QLV185:QLY185"/>
    <mergeCell ref="QKL185:QKO185"/>
    <mergeCell ref="QKP185:QKS185"/>
    <mergeCell ref="QKT185:QKW185"/>
    <mergeCell ref="QKX185:QLA185"/>
    <mergeCell ref="QLB185:QLE185"/>
    <mergeCell ref="QPV185:QPY185"/>
    <mergeCell ref="QPZ185:QQC185"/>
    <mergeCell ref="QQD185:QQG185"/>
    <mergeCell ref="QQH185:QQK185"/>
    <mergeCell ref="QQL185:QQO185"/>
    <mergeCell ref="QPB185:QPE185"/>
    <mergeCell ref="QPF185:QPI185"/>
    <mergeCell ref="QPJ185:QPM185"/>
    <mergeCell ref="QPN185:QPQ185"/>
    <mergeCell ref="QPR185:QPU185"/>
    <mergeCell ref="QOH185:QOK185"/>
    <mergeCell ref="QOL185:QOO185"/>
    <mergeCell ref="QOP185:QOS185"/>
    <mergeCell ref="QOT185:QOW185"/>
    <mergeCell ref="QOX185:QPA185"/>
    <mergeCell ref="QNN185:QNQ185"/>
    <mergeCell ref="QNR185:QNU185"/>
    <mergeCell ref="QNV185:QNY185"/>
    <mergeCell ref="QNZ185:QOC185"/>
    <mergeCell ref="QOD185:QOG185"/>
    <mergeCell ref="QSX185:QTA185"/>
    <mergeCell ref="QTB185:QTE185"/>
    <mergeCell ref="QTF185:QTI185"/>
    <mergeCell ref="QTJ185:QTM185"/>
    <mergeCell ref="QTN185:QTQ185"/>
    <mergeCell ref="QSD185:QSG185"/>
    <mergeCell ref="QSH185:QSK185"/>
    <mergeCell ref="QSL185:QSO185"/>
    <mergeCell ref="QSP185:QSS185"/>
    <mergeCell ref="QST185:QSW185"/>
    <mergeCell ref="QRJ185:QRM185"/>
    <mergeCell ref="QRN185:QRQ185"/>
    <mergeCell ref="QRR185:QRU185"/>
    <mergeCell ref="QRV185:QRY185"/>
    <mergeCell ref="QRZ185:QSC185"/>
    <mergeCell ref="QQP185:QQS185"/>
    <mergeCell ref="QQT185:QQW185"/>
    <mergeCell ref="QQX185:QRA185"/>
    <mergeCell ref="QRB185:QRE185"/>
    <mergeCell ref="QRF185:QRI185"/>
    <mergeCell ref="QVZ185:QWC185"/>
    <mergeCell ref="QWD185:QWG185"/>
    <mergeCell ref="QWH185:QWK185"/>
    <mergeCell ref="QWL185:QWO185"/>
    <mergeCell ref="QWP185:QWS185"/>
    <mergeCell ref="QVF185:QVI185"/>
    <mergeCell ref="QVJ185:QVM185"/>
    <mergeCell ref="QVN185:QVQ185"/>
    <mergeCell ref="QVR185:QVU185"/>
    <mergeCell ref="QVV185:QVY185"/>
    <mergeCell ref="QUL185:QUO185"/>
    <mergeCell ref="QUP185:QUS185"/>
    <mergeCell ref="QUT185:QUW185"/>
    <mergeCell ref="QUX185:QVA185"/>
    <mergeCell ref="QVB185:QVE185"/>
    <mergeCell ref="QTR185:QTU185"/>
    <mergeCell ref="QTV185:QTY185"/>
    <mergeCell ref="QTZ185:QUC185"/>
    <mergeCell ref="QUD185:QUG185"/>
    <mergeCell ref="QUH185:QUK185"/>
    <mergeCell ref="QZB185:QZE185"/>
    <mergeCell ref="QZF185:QZI185"/>
    <mergeCell ref="QZJ185:QZM185"/>
    <mergeCell ref="QZN185:QZQ185"/>
    <mergeCell ref="QZR185:QZU185"/>
    <mergeCell ref="QYH185:QYK185"/>
    <mergeCell ref="QYL185:QYO185"/>
    <mergeCell ref="QYP185:QYS185"/>
    <mergeCell ref="QYT185:QYW185"/>
    <mergeCell ref="QYX185:QZA185"/>
    <mergeCell ref="QXN185:QXQ185"/>
    <mergeCell ref="QXR185:QXU185"/>
    <mergeCell ref="QXV185:QXY185"/>
    <mergeCell ref="QXZ185:QYC185"/>
    <mergeCell ref="QYD185:QYG185"/>
    <mergeCell ref="QWT185:QWW185"/>
    <mergeCell ref="QWX185:QXA185"/>
    <mergeCell ref="QXB185:QXE185"/>
    <mergeCell ref="QXF185:QXI185"/>
    <mergeCell ref="QXJ185:QXM185"/>
    <mergeCell ref="RCD185:RCG185"/>
    <mergeCell ref="RCH185:RCK185"/>
    <mergeCell ref="RCL185:RCO185"/>
    <mergeCell ref="RCP185:RCS185"/>
    <mergeCell ref="RCT185:RCW185"/>
    <mergeCell ref="RBJ185:RBM185"/>
    <mergeCell ref="RBN185:RBQ185"/>
    <mergeCell ref="RBR185:RBU185"/>
    <mergeCell ref="RBV185:RBY185"/>
    <mergeCell ref="RBZ185:RCC185"/>
    <mergeCell ref="RAP185:RAS185"/>
    <mergeCell ref="RAT185:RAW185"/>
    <mergeCell ref="RAX185:RBA185"/>
    <mergeCell ref="RBB185:RBE185"/>
    <mergeCell ref="RBF185:RBI185"/>
    <mergeCell ref="QZV185:QZY185"/>
    <mergeCell ref="QZZ185:RAC185"/>
    <mergeCell ref="RAD185:RAG185"/>
    <mergeCell ref="RAH185:RAK185"/>
    <mergeCell ref="RAL185:RAO185"/>
    <mergeCell ref="RFF185:RFI185"/>
    <mergeCell ref="RFJ185:RFM185"/>
    <mergeCell ref="RFN185:RFQ185"/>
    <mergeCell ref="RFR185:RFU185"/>
    <mergeCell ref="RFV185:RFY185"/>
    <mergeCell ref="REL185:REO185"/>
    <mergeCell ref="REP185:RES185"/>
    <mergeCell ref="RET185:REW185"/>
    <mergeCell ref="REX185:RFA185"/>
    <mergeCell ref="RFB185:RFE185"/>
    <mergeCell ref="RDR185:RDU185"/>
    <mergeCell ref="RDV185:RDY185"/>
    <mergeCell ref="RDZ185:REC185"/>
    <mergeCell ref="RED185:REG185"/>
    <mergeCell ref="REH185:REK185"/>
    <mergeCell ref="RCX185:RDA185"/>
    <mergeCell ref="RDB185:RDE185"/>
    <mergeCell ref="RDF185:RDI185"/>
    <mergeCell ref="RDJ185:RDM185"/>
    <mergeCell ref="RDN185:RDQ185"/>
    <mergeCell ref="RIH185:RIK185"/>
    <mergeCell ref="RIL185:RIO185"/>
    <mergeCell ref="RIP185:RIS185"/>
    <mergeCell ref="RIT185:RIW185"/>
    <mergeCell ref="RIX185:RJA185"/>
    <mergeCell ref="RHN185:RHQ185"/>
    <mergeCell ref="RHR185:RHU185"/>
    <mergeCell ref="RHV185:RHY185"/>
    <mergeCell ref="RHZ185:RIC185"/>
    <mergeCell ref="RID185:RIG185"/>
    <mergeCell ref="RGT185:RGW185"/>
    <mergeCell ref="RGX185:RHA185"/>
    <mergeCell ref="RHB185:RHE185"/>
    <mergeCell ref="RHF185:RHI185"/>
    <mergeCell ref="RHJ185:RHM185"/>
    <mergeCell ref="RFZ185:RGC185"/>
    <mergeCell ref="RGD185:RGG185"/>
    <mergeCell ref="RGH185:RGK185"/>
    <mergeCell ref="RGL185:RGO185"/>
    <mergeCell ref="RGP185:RGS185"/>
    <mergeCell ref="RLJ185:RLM185"/>
    <mergeCell ref="RLN185:RLQ185"/>
    <mergeCell ref="RLR185:RLU185"/>
    <mergeCell ref="RLV185:RLY185"/>
    <mergeCell ref="RLZ185:RMC185"/>
    <mergeCell ref="RKP185:RKS185"/>
    <mergeCell ref="RKT185:RKW185"/>
    <mergeCell ref="RKX185:RLA185"/>
    <mergeCell ref="RLB185:RLE185"/>
    <mergeCell ref="RLF185:RLI185"/>
    <mergeCell ref="RJV185:RJY185"/>
    <mergeCell ref="RJZ185:RKC185"/>
    <mergeCell ref="RKD185:RKG185"/>
    <mergeCell ref="RKH185:RKK185"/>
    <mergeCell ref="RKL185:RKO185"/>
    <mergeCell ref="RJB185:RJE185"/>
    <mergeCell ref="RJF185:RJI185"/>
    <mergeCell ref="RJJ185:RJM185"/>
    <mergeCell ref="RJN185:RJQ185"/>
    <mergeCell ref="RJR185:RJU185"/>
    <mergeCell ref="ROL185:ROO185"/>
    <mergeCell ref="ROP185:ROS185"/>
    <mergeCell ref="ROT185:ROW185"/>
    <mergeCell ref="ROX185:RPA185"/>
    <mergeCell ref="RPB185:RPE185"/>
    <mergeCell ref="RNR185:RNU185"/>
    <mergeCell ref="RNV185:RNY185"/>
    <mergeCell ref="RNZ185:ROC185"/>
    <mergeCell ref="ROD185:ROG185"/>
    <mergeCell ref="ROH185:ROK185"/>
    <mergeCell ref="RMX185:RNA185"/>
    <mergeCell ref="RNB185:RNE185"/>
    <mergeCell ref="RNF185:RNI185"/>
    <mergeCell ref="RNJ185:RNM185"/>
    <mergeCell ref="RNN185:RNQ185"/>
    <mergeCell ref="RMD185:RMG185"/>
    <mergeCell ref="RMH185:RMK185"/>
    <mergeCell ref="RML185:RMO185"/>
    <mergeCell ref="RMP185:RMS185"/>
    <mergeCell ref="RMT185:RMW185"/>
    <mergeCell ref="RRN185:RRQ185"/>
    <mergeCell ref="RRR185:RRU185"/>
    <mergeCell ref="RRV185:RRY185"/>
    <mergeCell ref="RRZ185:RSC185"/>
    <mergeCell ref="RSD185:RSG185"/>
    <mergeCell ref="RQT185:RQW185"/>
    <mergeCell ref="RQX185:RRA185"/>
    <mergeCell ref="RRB185:RRE185"/>
    <mergeCell ref="RRF185:RRI185"/>
    <mergeCell ref="RRJ185:RRM185"/>
    <mergeCell ref="RPZ185:RQC185"/>
    <mergeCell ref="RQD185:RQG185"/>
    <mergeCell ref="RQH185:RQK185"/>
    <mergeCell ref="RQL185:RQO185"/>
    <mergeCell ref="RQP185:RQS185"/>
    <mergeCell ref="RPF185:RPI185"/>
    <mergeCell ref="RPJ185:RPM185"/>
    <mergeCell ref="RPN185:RPQ185"/>
    <mergeCell ref="RPR185:RPU185"/>
    <mergeCell ref="RPV185:RPY185"/>
    <mergeCell ref="RUP185:RUS185"/>
    <mergeCell ref="RUT185:RUW185"/>
    <mergeCell ref="RUX185:RVA185"/>
    <mergeCell ref="RVB185:RVE185"/>
    <mergeCell ref="RVF185:RVI185"/>
    <mergeCell ref="RTV185:RTY185"/>
    <mergeCell ref="RTZ185:RUC185"/>
    <mergeCell ref="RUD185:RUG185"/>
    <mergeCell ref="RUH185:RUK185"/>
    <mergeCell ref="RUL185:RUO185"/>
    <mergeCell ref="RTB185:RTE185"/>
    <mergeCell ref="RTF185:RTI185"/>
    <mergeCell ref="RTJ185:RTM185"/>
    <mergeCell ref="RTN185:RTQ185"/>
    <mergeCell ref="RTR185:RTU185"/>
    <mergeCell ref="RSH185:RSK185"/>
    <mergeCell ref="RSL185:RSO185"/>
    <mergeCell ref="RSP185:RSS185"/>
    <mergeCell ref="RST185:RSW185"/>
    <mergeCell ref="RSX185:RTA185"/>
    <mergeCell ref="RXR185:RXU185"/>
    <mergeCell ref="RXV185:RXY185"/>
    <mergeCell ref="RXZ185:RYC185"/>
    <mergeCell ref="RYD185:RYG185"/>
    <mergeCell ref="RYH185:RYK185"/>
    <mergeCell ref="RWX185:RXA185"/>
    <mergeCell ref="RXB185:RXE185"/>
    <mergeCell ref="RXF185:RXI185"/>
    <mergeCell ref="RXJ185:RXM185"/>
    <mergeCell ref="RXN185:RXQ185"/>
    <mergeCell ref="RWD185:RWG185"/>
    <mergeCell ref="RWH185:RWK185"/>
    <mergeCell ref="RWL185:RWO185"/>
    <mergeCell ref="RWP185:RWS185"/>
    <mergeCell ref="RWT185:RWW185"/>
    <mergeCell ref="RVJ185:RVM185"/>
    <mergeCell ref="RVN185:RVQ185"/>
    <mergeCell ref="RVR185:RVU185"/>
    <mergeCell ref="RVV185:RVY185"/>
    <mergeCell ref="RVZ185:RWC185"/>
    <mergeCell ref="SAT185:SAW185"/>
    <mergeCell ref="SAX185:SBA185"/>
    <mergeCell ref="SBB185:SBE185"/>
    <mergeCell ref="SBF185:SBI185"/>
    <mergeCell ref="SBJ185:SBM185"/>
    <mergeCell ref="RZZ185:SAC185"/>
    <mergeCell ref="SAD185:SAG185"/>
    <mergeCell ref="SAH185:SAK185"/>
    <mergeCell ref="SAL185:SAO185"/>
    <mergeCell ref="SAP185:SAS185"/>
    <mergeCell ref="RZF185:RZI185"/>
    <mergeCell ref="RZJ185:RZM185"/>
    <mergeCell ref="RZN185:RZQ185"/>
    <mergeCell ref="RZR185:RZU185"/>
    <mergeCell ref="RZV185:RZY185"/>
    <mergeCell ref="RYL185:RYO185"/>
    <mergeCell ref="RYP185:RYS185"/>
    <mergeCell ref="RYT185:RYW185"/>
    <mergeCell ref="RYX185:RZA185"/>
    <mergeCell ref="RZB185:RZE185"/>
    <mergeCell ref="SDV185:SDY185"/>
    <mergeCell ref="SDZ185:SEC185"/>
    <mergeCell ref="SED185:SEG185"/>
    <mergeCell ref="SEH185:SEK185"/>
    <mergeCell ref="SEL185:SEO185"/>
    <mergeCell ref="SDB185:SDE185"/>
    <mergeCell ref="SDF185:SDI185"/>
    <mergeCell ref="SDJ185:SDM185"/>
    <mergeCell ref="SDN185:SDQ185"/>
    <mergeCell ref="SDR185:SDU185"/>
    <mergeCell ref="SCH185:SCK185"/>
    <mergeCell ref="SCL185:SCO185"/>
    <mergeCell ref="SCP185:SCS185"/>
    <mergeCell ref="SCT185:SCW185"/>
    <mergeCell ref="SCX185:SDA185"/>
    <mergeCell ref="SBN185:SBQ185"/>
    <mergeCell ref="SBR185:SBU185"/>
    <mergeCell ref="SBV185:SBY185"/>
    <mergeCell ref="SBZ185:SCC185"/>
    <mergeCell ref="SCD185:SCG185"/>
    <mergeCell ref="SGX185:SHA185"/>
    <mergeCell ref="SHB185:SHE185"/>
    <mergeCell ref="SHF185:SHI185"/>
    <mergeCell ref="SHJ185:SHM185"/>
    <mergeCell ref="SHN185:SHQ185"/>
    <mergeCell ref="SGD185:SGG185"/>
    <mergeCell ref="SGH185:SGK185"/>
    <mergeCell ref="SGL185:SGO185"/>
    <mergeCell ref="SGP185:SGS185"/>
    <mergeCell ref="SGT185:SGW185"/>
    <mergeCell ref="SFJ185:SFM185"/>
    <mergeCell ref="SFN185:SFQ185"/>
    <mergeCell ref="SFR185:SFU185"/>
    <mergeCell ref="SFV185:SFY185"/>
    <mergeCell ref="SFZ185:SGC185"/>
    <mergeCell ref="SEP185:SES185"/>
    <mergeCell ref="SET185:SEW185"/>
    <mergeCell ref="SEX185:SFA185"/>
    <mergeCell ref="SFB185:SFE185"/>
    <mergeCell ref="SFF185:SFI185"/>
    <mergeCell ref="SJZ185:SKC185"/>
    <mergeCell ref="SKD185:SKG185"/>
    <mergeCell ref="SKH185:SKK185"/>
    <mergeCell ref="SKL185:SKO185"/>
    <mergeCell ref="SKP185:SKS185"/>
    <mergeCell ref="SJF185:SJI185"/>
    <mergeCell ref="SJJ185:SJM185"/>
    <mergeCell ref="SJN185:SJQ185"/>
    <mergeCell ref="SJR185:SJU185"/>
    <mergeCell ref="SJV185:SJY185"/>
    <mergeCell ref="SIL185:SIO185"/>
    <mergeCell ref="SIP185:SIS185"/>
    <mergeCell ref="SIT185:SIW185"/>
    <mergeCell ref="SIX185:SJA185"/>
    <mergeCell ref="SJB185:SJE185"/>
    <mergeCell ref="SHR185:SHU185"/>
    <mergeCell ref="SHV185:SHY185"/>
    <mergeCell ref="SHZ185:SIC185"/>
    <mergeCell ref="SID185:SIG185"/>
    <mergeCell ref="SIH185:SIK185"/>
    <mergeCell ref="SNB185:SNE185"/>
    <mergeCell ref="SNF185:SNI185"/>
    <mergeCell ref="SNJ185:SNM185"/>
    <mergeCell ref="SNN185:SNQ185"/>
    <mergeCell ref="SNR185:SNU185"/>
    <mergeCell ref="SMH185:SMK185"/>
    <mergeCell ref="SML185:SMO185"/>
    <mergeCell ref="SMP185:SMS185"/>
    <mergeCell ref="SMT185:SMW185"/>
    <mergeCell ref="SMX185:SNA185"/>
    <mergeCell ref="SLN185:SLQ185"/>
    <mergeCell ref="SLR185:SLU185"/>
    <mergeCell ref="SLV185:SLY185"/>
    <mergeCell ref="SLZ185:SMC185"/>
    <mergeCell ref="SMD185:SMG185"/>
    <mergeCell ref="SKT185:SKW185"/>
    <mergeCell ref="SKX185:SLA185"/>
    <mergeCell ref="SLB185:SLE185"/>
    <mergeCell ref="SLF185:SLI185"/>
    <mergeCell ref="SLJ185:SLM185"/>
    <mergeCell ref="SQD185:SQG185"/>
    <mergeCell ref="SQH185:SQK185"/>
    <mergeCell ref="SQL185:SQO185"/>
    <mergeCell ref="SQP185:SQS185"/>
    <mergeCell ref="SQT185:SQW185"/>
    <mergeCell ref="SPJ185:SPM185"/>
    <mergeCell ref="SPN185:SPQ185"/>
    <mergeCell ref="SPR185:SPU185"/>
    <mergeCell ref="SPV185:SPY185"/>
    <mergeCell ref="SPZ185:SQC185"/>
    <mergeCell ref="SOP185:SOS185"/>
    <mergeCell ref="SOT185:SOW185"/>
    <mergeCell ref="SOX185:SPA185"/>
    <mergeCell ref="SPB185:SPE185"/>
    <mergeCell ref="SPF185:SPI185"/>
    <mergeCell ref="SNV185:SNY185"/>
    <mergeCell ref="SNZ185:SOC185"/>
    <mergeCell ref="SOD185:SOG185"/>
    <mergeCell ref="SOH185:SOK185"/>
    <mergeCell ref="SOL185:SOO185"/>
    <mergeCell ref="STF185:STI185"/>
    <mergeCell ref="STJ185:STM185"/>
    <mergeCell ref="STN185:STQ185"/>
    <mergeCell ref="STR185:STU185"/>
    <mergeCell ref="STV185:STY185"/>
    <mergeCell ref="SSL185:SSO185"/>
    <mergeCell ref="SSP185:SSS185"/>
    <mergeCell ref="SST185:SSW185"/>
    <mergeCell ref="SSX185:STA185"/>
    <mergeCell ref="STB185:STE185"/>
    <mergeCell ref="SRR185:SRU185"/>
    <mergeCell ref="SRV185:SRY185"/>
    <mergeCell ref="SRZ185:SSC185"/>
    <mergeCell ref="SSD185:SSG185"/>
    <mergeCell ref="SSH185:SSK185"/>
    <mergeCell ref="SQX185:SRA185"/>
    <mergeCell ref="SRB185:SRE185"/>
    <mergeCell ref="SRF185:SRI185"/>
    <mergeCell ref="SRJ185:SRM185"/>
    <mergeCell ref="SRN185:SRQ185"/>
    <mergeCell ref="SWH185:SWK185"/>
    <mergeCell ref="SWL185:SWO185"/>
    <mergeCell ref="SWP185:SWS185"/>
    <mergeCell ref="SWT185:SWW185"/>
    <mergeCell ref="SWX185:SXA185"/>
    <mergeCell ref="SVN185:SVQ185"/>
    <mergeCell ref="SVR185:SVU185"/>
    <mergeCell ref="SVV185:SVY185"/>
    <mergeCell ref="SVZ185:SWC185"/>
    <mergeCell ref="SWD185:SWG185"/>
    <mergeCell ref="SUT185:SUW185"/>
    <mergeCell ref="SUX185:SVA185"/>
    <mergeCell ref="SVB185:SVE185"/>
    <mergeCell ref="SVF185:SVI185"/>
    <mergeCell ref="SVJ185:SVM185"/>
    <mergeCell ref="STZ185:SUC185"/>
    <mergeCell ref="SUD185:SUG185"/>
    <mergeCell ref="SUH185:SUK185"/>
    <mergeCell ref="SUL185:SUO185"/>
    <mergeCell ref="SUP185:SUS185"/>
    <mergeCell ref="SZJ185:SZM185"/>
    <mergeCell ref="SZN185:SZQ185"/>
    <mergeCell ref="SZR185:SZU185"/>
    <mergeCell ref="SZV185:SZY185"/>
    <mergeCell ref="SZZ185:TAC185"/>
    <mergeCell ref="SYP185:SYS185"/>
    <mergeCell ref="SYT185:SYW185"/>
    <mergeCell ref="SYX185:SZA185"/>
    <mergeCell ref="SZB185:SZE185"/>
    <mergeCell ref="SZF185:SZI185"/>
    <mergeCell ref="SXV185:SXY185"/>
    <mergeCell ref="SXZ185:SYC185"/>
    <mergeCell ref="SYD185:SYG185"/>
    <mergeCell ref="SYH185:SYK185"/>
    <mergeCell ref="SYL185:SYO185"/>
    <mergeCell ref="SXB185:SXE185"/>
    <mergeCell ref="SXF185:SXI185"/>
    <mergeCell ref="SXJ185:SXM185"/>
    <mergeCell ref="SXN185:SXQ185"/>
    <mergeCell ref="SXR185:SXU185"/>
    <mergeCell ref="TCL185:TCO185"/>
    <mergeCell ref="TCP185:TCS185"/>
    <mergeCell ref="TCT185:TCW185"/>
    <mergeCell ref="TCX185:TDA185"/>
    <mergeCell ref="TDB185:TDE185"/>
    <mergeCell ref="TBR185:TBU185"/>
    <mergeCell ref="TBV185:TBY185"/>
    <mergeCell ref="TBZ185:TCC185"/>
    <mergeCell ref="TCD185:TCG185"/>
    <mergeCell ref="TCH185:TCK185"/>
    <mergeCell ref="TAX185:TBA185"/>
    <mergeCell ref="TBB185:TBE185"/>
    <mergeCell ref="TBF185:TBI185"/>
    <mergeCell ref="TBJ185:TBM185"/>
    <mergeCell ref="TBN185:TBQ185"/>
    <mergeCell ref="TAD185:TAG185"/>
    <mergeCell ref="TAH185:TAK185"/>
    <mergeCell ref="TAL185:TAO185"/>
    <mergeCell ref="TAP185:TAS185"/>
    <mergeCell ref="TAT185:TAW185"/>
    <mergeCell ref="TFN185:TFQ185"/>
    <mergeCell ref="TFR185:TFU185"/>
    <mergeCell ref="TFV185:TFY185"/>
    <mergeCell ref="TFZ185:TGC185"/>
    <mergeCell ref="TGD185:TGG185"/>
    <mergeCell ref="TET185:TEW185"/>
    <mergeCell ref="TEX185:TFA185"/>
    <mergeCell ref="TFB185:TFE185"/>
    <mergeCell ref="TFF185:TFI185"/>
    <mergeCell ref="TFJ185:TFM185"/>
    <mergeCell ref="TDZ185:TEC185"/>
    <mergeCell ref="TED185:TEG185"/>
    <mergeCell ref="TEH185:TEK185"/>
    <mergeCell ref="TEL185:TEO185"/>
    <mergeCell ref="TEP185:TES185"/>
    <mergeCell ref="TDF185:TDI185"/>
    <mergeCell ref="TDJ185:TDM185"/>
    <mergeCell ref="TDN185:TDQ185"/>
    <mergeCell ref="TDR185:TDU185"/>
    <mergeCell ref="TDV185:TDY185"/>
    <mergeCell ref="TIP185:TIS185"/>
    <mergeCell ref="TIT185:TIW185"/>
    <mergeCell ref="TIX185:TJA185"/>
    <mergeCell ref="TJB185:TJE185"/>
    <mergeCell ref="TJF185:TJI185"/>
    <mergeCell ref="THV185:THY185"/>
    <mergeCell ref="THZ185:TIC185"/>
    <mergeCell ref="TID185:TIG185"/>
    <mergeCell ref="TIH185:TIK185"/>
    <mergeCell ref="TIL185:TIO185"/>
    <mergeCell ref="THB185:THE185"/>
    <mergeCell ref="THF185:THI185"/>
    <mergeCell ref="THJ185:THM185"/>
    <mergeCell ref="THN185:THQ185"/>
    <mergeCell ref="THR185:THU185"/>
    <mergeCell ref="TGH185:TGK185"/>
    <mergeCell ref="TGL185:TGO185"/>
    <mergeCell ref="TGP185:TGS185"/>
    <mergeCell ref="TGT185:TGW185"/>
    <mergeCell ref="TGX185:THA185"/>
    <mergeCell ref="TLR185:TLU185"/>
    <mergeCell ref="TLV185:TLY185"/>
    <mergeCell ref="TLZ185:TMC185"/>
    <mergeCell ref="TMD185:TMG185"/>
    <mergeCell ref="TMH185:TMK185"/>
    <mergeCell ref="TKX185:TLA185"/>
    <mergeCell ref="TLB185:TLE185"/>
    <mergeCell ref="TLF185:TLI185"/>
    <mergeCell ref="TLJ185:TLM185"/>
    <mergeCell ref="TLN185:TLQ185"/>
    <mergeCell ref="TKD185:TKG185"/>
    <mergeCell ref="TKH185:TKK185"/>
    <mergeCell ref="TKL185:TKO185"/>
    <mergeCell ref="TKP185:TKS185"/>
    <mergeCell ref="TKT185:TKW185"/>
    <mergeCell ref="TJJ185:TJM185"/>
    <mergeCell ref="TJN185:TJQ185"/>
    <mergeCell ref="TJR185:TJU185"/>
    <mergeCell ref="TJV185:TJY185"/>
    <mergeCell ref="TJZ185:TKC185"/>
    <mergeCell ref="TOT185:TOW185"/>
    <mergeCell ref="TOX185:TPA185"/>
    <mergeCell ref="TPB185:TPE185"/>
    <mergeCell ref="TPF185:TPI185"/>
    <mergeCell ref="TPJ185:TPM185"/>
    <mergeCell ref="TNZ185:TOC185"/>
    <mergeCell ref="TOD185:TOG185"/>
    <mergeCell ref="TOH185:TOK185"/>
    <mergeCell ref="TOL185:TOO185"/>
    <mergeCell ref="TOP185:TOS185"/>
    <mergeCell ref="TNF185:TNI185"/>
    <mergeCell ref="TNJ185:TNM185"/>
    <mergeCell ref="TNN185:TNQ185"/>
    <mergeCell ref="TNR185:TNU185"/>
    <mergeCell ref="TNV185:TNY185"/>
    <mergeCell ref="TML185:TMO185"/>
    <mergeCell ref="TMP185:TMS185"/>
    <mergeCell ref="TMT185:TMW185"/>
    <mergeCell ref="TMX185:TNA185"/>
    <mergeCell ref="TNB185:TNE185"/>
    <mergeCell ref="TRV185:TRY185"/>
    <mergeCell ref="TRZ185:TSC185"/>
    <mergeCell ref="TSD185:TSG185"/>
    <mergeCell ref="TSH185:TSK185"/>
    <mergeCell ref="TSL185:TSO185"/>
    <mergeCell ref="TRB185:TRE185"/>
    <mergeCell ref="TRF185:TRI185"/>
    <mergeCell ref="TRJ185:TRM185"/>
    <mergeCell ref="TRN185:TRQ185"/>
    <mergeCell ref="TRR185:TRU185"/>
    <mergeCell ref="TQH185:TQK185"/>
    <mergeCell ref="TQL185:TQO185"/>
    <mergeCell ref="TQP185:TQS185"/>
    <mergeCell ref="TQT185:TQW185"/>
    <mergeCell ref="TQX185:TRA185"/>
    <mergeCell ref="TPN185:TPQ185"/>
    <mergeCell ref="TPR185:TPU185"/>
    <mergeCell ref="TPV185:TPY185"/>
    <mergeCell ref="TPZ185:TQC185"/>
    <mergeCell ref="TQD185:TQG185"/>
    <mergeCell ref="TUX185:TVA185"/>
    <mergeCell ref="TVB185:TVE185"/>
    <mergeCell ref="TVF185:TVI185"/>
    <mergeCell ref="TVJ185:TVM185"/>
    <mergeCell ref="TVN185:TVQ185"/>
    <mergeCell ref="TUD185:TUG185"/>
    <mergeCell ref="TUH185:TUK185"/>
    <mergeCell ref="TUL185:TUO185"/>
    <mergeCell ref="TUP185:TUS185"/>
    <mergeCell ref="TUT185:TUW185"/>
    <mergeCell ref="TTJ185:TTM185"/>
    <mergeCell ref="TTN185:TTQ185"/>
    <mergeCell ref="TTR185:TTU185"/>
    <mergeCell ref="TTV185:TTY185"/>
    <mergeCell ref="TTZ185:TUC185"/>
    <mergeCell ref="TSP185:TSS185"/>
    <mergeCell ref="TST185:TSW185"/>
    <mergeCell ref="TSX185:TTA185"/>
    <mergeCell ref="TTB185:TTE185"/>
    <mergeCell ref="TTF185:TTI185"/>
    <mergeCell ref="TXZ185:TYC185"/>
    <mergeCell ref="TYD185:TYG185"/>
    <mergeCell ref="TYH185:TYK185"/>
    <mergeCell ref="TYL185:TYO185"/>
    <mergeCell ref="TYP185:TYS185"/>
    <mergeCell ref="TXF185:TXI185"/>
    <mergeCell ref="TXJ185:TXM185"/>
    <mergeCell ref="TXN185:TXQ185"/>
    <mergeCell ref="TXR185:TXU185"/>
    <mergeCell ref="TXV185:TXY185"/>
    <mergeCell ref="TWL185:TWO185"/>
    <mergeCell ref="TWP185:TWS185"/>
    <mergeCell ref="TWT185:TWW185"/>
    <mergeCell ref="TWX185:TXA185"/>
    <mergeCell ref="TXB185:TXE185"/>
    <mergeCell ref="TVR185:TVU185"/>
    <mergeCell ref="TVV185:TVY185"/>
    <mergeCell ref="TVZ185:TWC185"/>
    <mergeCell ref="TWD185:TWG185"/>
    <mergeCell ref="TWH185:TWK185"/>
    <mergeCell ref="UBB185:UBE185"/>
    <mergeCell ref="UBF185:UBI185"/>
    <mergeCell ref="UBJ185:UBM185"/>
    <mergeCell ref="UBN185:UBQ185"/>
    <mergeCell ref="UBR185:UBU185"/>
    <mergeCell ref="UAH185:UAK185"/>
    <mergeCell ref="UAL185:UAO185"/>
    <mergeCell ref="UAP185:UAS185"/>
    <mergeCell ref="UAT185:UAW185"/>
    <mergeCell ref="UAX185:UBA185"/>
    <mergeCell ref="TZN185:TZQ185"/>
    <mergeCell ref="TZR185:TZU185"/>
    <mergeCell ref="TZV185:TZY185"/>
    <mergeCell ref="TZZ185:UAC185"/>
    <mergeCell ref="UAD185:UAG185"/>
    <mergeCell ref="TYT185:TYW185"/>
    <mergeCell ref="TYX185:TZA185"/>
    <mergeCell ref="TZB185:TZE185"/>
    <mergeCell ref="TZF185:TZI185"/>
    <mergeCell ref="TZJ185:TZM185"/>
    <mergeCell ref="UED185:UEG185"/>
    <mergeCell ref="UEH185:UEK185"/>
    <mergeCell ref="UEL185:UEO185"/>
    <mergeCell ref="UEP185:UES185"/>
    <mergeCell ref="UET185:UEW185"/>
    <mergeCell ref="UDJ185:UDM185"/>
    <mergeCell ref="UDN185:UDQ185"/>
    <mergeCell ref="UDR185:UDU185"/>
    <mergeCell ref="UDV185:UDY185"/>
    <mergeCell ref="UDZ185:UEC185"/>
    <mergeCell ref="UCP185:UCS185"/>
    <mergeCell ref="UCT185:UCW185"/>
    <mergeCell ref="UCX185:UDA185"/>
    <mergeCell ref="UDB185:UDE185"/>
    <mergeCell ref="UDF185:UDI185"/>
    <mergeCell ref="UBV185:UBY185"/>
    <mergeCell ref="UBZ185:UCC185"/>
    <mergeCell ref="UCD185:UCG185"/>
    <mergeCell ref="UCH185:UCK185"/>
    <mergeCell ref="UCL185:UCO185"/>
    <mergeCell ref="UHF185:UHI185"/>
    <mergeCell ref="UHJ185:UHM185"/>
    <mergeCell ref="UHN185:UHQ185"/>
    <mergeCell ref="UHR185:UHU185"/>
    <mergeCell ref="UHV185:UHY185"/>
    <mergeCell ref="UGL185:UGO185"/>
    <mergeCell ref="UGP185:UGS185"/>
    <mergeCell ref="UGT185:UGW185"/>
    <mergeCell ref="UGX185:UHA185"/>
    <mergeCell ref="UHB185:UHE185"/>
    <mergeCell ref="UFR185:UFU185"/>
    <mergeCell ref="UFV185:UFY185"/>
    <mergeCell ref="UFZ185:UGC185"/>
    <mergeCell ref="UGD185:UGG185"/>
    <mergeCell ref="UGH185:UGK185"/>
    <mergeCell ref="UEX185:UFA185"/>
    <mergeCell ref="UFB185:UFE185"/>
    <mergeCell ref="UFF185:UFI185"/>
    <mergeCell ref="UFJ185:UFM185"/>
    <mergeCell ref="UFN185:UFQ185"/>
    <mergeCell ref="UKH185:UKK185"/>
    <mergeCell ref="UKL185:UKO185"/>
    <mergeCell ref="UKP185:UKS185"/>
    <mergeCell ref="UKT185:UKW185"/>
    <mergeCell ref="UKX185:ULA185"/>
    <mergeCell ref="UJN185:UJQ185"/>
    <mergeCell ref="UJR185:UJU185"/>
    <mergeCell ref="UJV185:UJY185"/>
    <mergeCell ref="UJZ185:UKC185"/>
    <mergeCell ref="UKD185:UKG185"/>
    <mergeCell ref="UIT185:UIW185"/>
    <mergeCell ref="UIX185:UJA185"/>
    <mergeCell ref="UJB185:UJE185"/>
    <mergeCell ref="UJF185:UJI185"/>
    <mergeCell ref="UJJ185:UJM185"/>
    <mergeCell ref="UHZ185:UIC185"/>
    <mergeCell ref="UID185:UIG185"/>
    <mergeCell ref="UIH185:UIK185"/>
    <mergeCell ref="UIL185:UIO185"/>
    <mergeCell ref="UIP185:UIS185"/>
    <mergeCell ref="UNJ185:UNM185"/>
    <mergeCell ref="UNN185:UNQ185"/>
    <mergeCell ref="UNR185:UNU185"/>
    <mergeCell ref="UNV185:UNY185"/>
    <mergeCell ref="UNZ185:UOC185"/>
    <mergeCell ref="UMP185:UMS185"/>
    <mergeCell ref="UMT185:UMW185"/>
    <mergeCell ref="UMX185:UNA185"/>
    <mergeCell ref="UNB185:UNE185"/>
    <mergeCell ref="UNF185:UNI185"/>
    <mergeCell ref="ULV185:ULY185"/>
    <mergeCell ref="ULZ185:UMC185"/>
    <mergeCell ref="UMD185:UMG185"/>
    <mergeCell ref="UMH185:UMK185"/>
    <mergeCell ref="UML185:UMO185"/>
    <mergeCell ref="ULB185:ULE185"/>
    <mergeCell ref="ULF185:ULI185"/>
    <mergeCell ref="ULJ185:ULM185"/>
    <mergeCell ref="ULN185:ULQ185"/>
    <mergeCell ref="ULR185:ULU185"/>
    <mergeCell ref="UQL185:UQO185"/>
    <mergeCell ref="UQP185:UQS185"/>
    <mergeCell ref="UQT185:UQW185"/>
    <mergeCell ref="UQX185:URA185"/>
    <mergeCell ref="URB185:URE185"/>
    <mergeCell ref="UPR185:UPU185"/>
    <mergeCell ref="UPV185:UPY185"/>
    <mergeCell ref="UPZ185:UQC185"/>
    <mergeCell ref="UQD185:UQG185"/>
    <mergeCell ref="UQH185:UQK185"/>
    <mergeCell ref="UOX185:UPA185"/>
    <mergeCell ref="UPB185:UPE185"/>
    <mergeCell ref="UPF185:UPI185"/>
    <mergeCell ref="UPJ185:UPM185"/>
    <mergeCell ref="UPN185:UPQ185"/>
    <mergeCell ref="UOD185:UOG185"/>
    <mergeCell ref="UOH185:UOK185"/>
    <mergeCell ref="UOL185:UOO185"/>
    <mergeCell ref="UOP185:UOS185"/>
    <mergeCell ref="UOT185:UOW185"/>
    <mergeCell ref="UTN185:UTQ185"/>
    <mergeCell ref="UTR185:UTU185"/>
    <mergeCell ref="UTV185:UTY185"/>
    <mergeCell ref="UTZ185:UUC185"/>
    <mergeCell ref="UUD185:UUG185"/>
    <mergeCell ref="UST185:USW185"/>
    <mergeCell ref="USX185:UTA185"/>
    <mergeCell ref="UTB185:UTE185"/>
    <mergeCell ref="UTF185:UTI185"/>
    <mergeCell ref="UTJ185:UTM185"/>
    <mergeCell ref="URZ185:USC185"/>
    <mergeCell ref="USD185:USG185"/>
    <mergeCell ref="USH185:USK185"/>
    <mergeCell ref="USL185:USO185"/>
    <mergeCell ref="USP185:USS185"/>
    <mergeCell ref="URF185:URI185"/>
    <mergeCell ref="URJ185:URM185"/>
    <mergeCell ref="URN185:URQ185"/>
    <mergeCell ref="URR185:URU185"/>
    <mergeCell ref="URV185:URY185"/>
    <mergeCell ref="UWP185:UWS185"/>
    <mergeCell ref="UWT185:UWW185"/>
    <mergeCell ref="UWX185:UXA185"/>
    <mergeCell ref="UXB185:UXE185"/>
    <mergeCell ref="UXF185:UXI185"/>
    <mergeCell ref="UVV185:UVY185"/>
    <mergeCell ref="UVZ185:UWC185"/>
    <mergeCell ref="UWD185:UWG185"/>
    <mergeCell ref="UWH185:UWK185"/>
    <mergeCell ref="UWL185:UWO185"/>
    <mergeCell ref="UVB185:UVE185"/>
    <mergeCell ref="UVF185:UVI185"/>
    <mergeCell ref="UVJ185:UVM185"/>
    <mergeCell ref="UVN185:UVQ185"/>
    <mergeCell ref="UVR185:UVU185"/>
    <mergeCell ref="UUH185:UUK185"/>
    <mergeCell ref="UUL185:UUO185"/>
    <mergeCell ref="UUP185:UUS185"/>
    <mergeCell ref="UUT185:UUW185"/>
    <mergeCell ref="UUX185:UVA185"/>
    <mergeCell ref="UZR185:UZU185"/>
    <mergeCell ref="UZV185:UZY185"/>
    <mergeCell ref="UZZ185:VAC185"/>
    <mergeCell ref="VAD185:VAG185"/>
    <mergeCell ref="VAH185:VAK185"/>
    <mergeCell ref="UYX185:UZA185"/>
    <mergeCell ref="UZB185:UZE185"/>
    <mergeCell ref="UZF185:UZI185"/>
    <mergeCell ref="UZJ185:UZM185"/>
    <mergeCell ref="UZN185:UZQ185"/>
    <mergeCell ref="UYD185:UYG185"/>
    <mergeCell ref="UYH185:UYK185"/>
    <mergeCell ref="UYL185:UYO185"/>
    <mergeCell ref="UYP185:UYS185"/>
    <mergeCell ref="UYT185:UYW185"/>
    <mergeCell ref="UXJ185:UXM185"/>
    <mergeCell ref="UXN185:UXQ185"/>
    <mergeCell ref="UXR185:UXU185"/>
    <mergeCell ref="UXV185:UXY185"/>
    <mergeCell ref="UXZ185:UYC185"/>
    <mergeCell ref="VCT185:VCW185"/>
    <mergeCell ref="VCX185:VDA185"/>
    <mergeCell ref="VDB185:VDE185"/>
    <mergeCell ref="VDF185:VDI185"/>
    <mergeCell ref="VDJ185:VDM185"/>
    <mergeCell ref="VBZ185:VCC185"/>
    <mergeCell ref="VCD185:VCG185"/>
    <mergeCell ref="VCH185:VCK185"/>
    <mergeCell ref="VCL185:VCO185"/>
    <mergeCell ref="VCP185:VCS185"/>
    <mergeCell ref="VBF185:VBI185"/>
    <mergeCell ref="VBJ185:VBM185"/>
    <mergeCell ref="VBN185:VBQ185"/>
    <mergeCell ref="VBR185:VBU185"/>
    <mergeCell ref="VBV185:VBY185"/>
    <mergeCell ref="VAL185:VAO185"/>
    <mergeCell ref="VAP185:VAS185"/>
    <mergeCell ref="VAT185:VAW185"/>
    <mergeCell ref="VAX185:VBA185"/>
    <mergeCell ref="VBB185:VBE185"/>
    <mergeCell ref="VFV185:VFY185"/>
    <mergeCell ref="VFZ185:VGC185"/>
    <mergeCell ref="VGD185:VGG185"/>
    <mergeCell ref="VGH185:VGK185"/>
    <mergeCell ref="VGL185:VGO185"/>
    <mergeCell ref="VFB185:VFE185"/>
    <mergeCell ref="VFF185:VFI185"/>
    <mergeCell ref="VFJ185:VFM185"/>
    <mergeCell ref="VFN185:VFQ185"/>
    <mergeCell ref="VFR185:VFU185"/>
    <mergeCell ref="VEH185:VEK185"/>
    <mergeCell ref="VEL185:VEO185"/>
    <mergeCell ref="VEP185:VES185"/>
    <mergeCell ref="VET185:VEW185"/>
    <mergeCell ref="VEX185:VFA185"/>
    <mergeCell ref="VDN185:VDQ185"/>
    <mergeCell ref="VDR185:VDU185"/>
    <mergeCell ref="VDV185:VDY185"/>
    <mergeCell ref="VDZ185:VEC185"/>
    <mergeCell ref="VED185:VEG185"/>
    <mergeCell ref="VIX185:VJA185"/>
    <mergeCell ref="VJB185:VJE185"/>
    <mergeCell ref="VJF185:VJI185"/>
    <mergeCell ref="VJJ185:VJM185"/>
    <mergeCell ref="VJN185:VJQ185"/>
    <mergeCell ref="VID185:VIG185"/>
    <mergeCell ref="VIH185:VIK185"/>
    <mergeCell ref="VIL185:VIO185"/>
    <mergeCell ref="VIP185:VIS185"/>
    <mergeCell ref="VIT185:VIW185"/>
    <mergeCell ref="VHJ185:VHM185"/>
    <mergeCell ref="VHN185:VHQ185"/>
    <mergeCell ref="VHR185:VHU185"/>
    <mergeCell ref="VHV185:VHY185"/>
    <mergeCell ref="VHZ185:VIC185"/>
    <mergeCell ref="VGP185:VGS185"/>
    <mergeCell ref="VGT185:VGW185"/>
    <mergeCell ref="VGX185:VHA185"/>
    <mergeCell ref="VHB185:VHE185"/>
    <mergeCell ref="VHF185:VHI185"/>
    <mergeCell ref="VLZ185:VMC185"/>
    <mergeCell ref="VMD185:VMG185"/>
    <mergeCell ref="VMH185:VMK185"/>
    <mergeCell ref="VML185:VMO185"/>
    <mergeCell ref="VMP185:VMS185"/>
    <mergeCell ref="VLF185:VLI185"/>
    <mergeCell ref="VLJ185:VLM185"/>
    <mergeCell ref="VLN185:VLQ185"/>
    <mergeCell ref="VLR185:VLU185"/>
    <mergeCell ref="VLV185:VLY185"/>
    <mergeCell ref="VKL185:VKO185"/>
    <mergeCell ref="VKP185:VKS185"/>
    <mergeCell ref="VKT185:VKW185"/>
    <mergeCell ref="VKX185:VLA185"/>
    <mergeCell ref="VLB185:VLE185"/>
    <mergeCell ref="VJR185:VJU185"/>
    <mergeCell ref="VJV185:VJY185"/>
    <mergeCell ref="VJZ185:VKC185"/>
    <mergeCell ref="VKD185:VKG185"/>
    <mergeCell ref="VKH185:VKK185"/>
    <mergeCell ref="VPB185:VPE185"/>
    <mergeCell ref="VPF185:VPI185"/>
    <mergeCell ref="VPJ185:VPM185"/>
    <mergeCell ref="VPN185:VPQ185"/>
    <mergeCell ref="VPR185:VPU185"/>
    <mergeCell ref="VOH185:VOK185"/>
    <mergeCell ref="VOL185:VOO185"/>
    <mergeCell ref="VOP185:VOS185"/>
    <mergeCell ref="VOT185:VOW185"/>
    <mergeCell ref="VOX185:VPA185"/>
    <mergeCell ref="VNN185:VNQ185"/>
    <mergeCell ref="VNR185:VNU185"/>
    <mergeCell ref="VNV185:VNY185"/>
    <mergeCell ref="VNZ185:VOC185"/>
    <mergeCell ref="VOD185:VOG185"/>
    <mergeCell ref="VMT185:VMW185"/>
    <mergeCell ref="VMX185:VNA185"/>
    <mergeCell ref="VNB185:VNE185"/>
    <mergeCell ref="VNF185:VNI185"/>
    <mergeCell ref="VNJ185:VNM185"/>
    <mergeCell ref="VSD185:VSG185"/>
    <mergeCell ref="VSH185:VSK185"/>
    <mergeCell ref="VSL185:VSO185"/>
    <mergeCell ref="VSP185:VSS185"/>
    <mergeCell ref="VST185:VSW185"/>
    <mergeCell ref="VRJ185:VRM185"/>
    <mergeCell ref="VRN185:VRQ185"/>
    <mergeCell ref="VRR185:VRU185"/>
    <mergeCell ref="VRV185:VRY185"/>
    <mergeCell ref="VRZ185:VSC185"/>
    <mergeCell ref="VQP185:VQS185"/>
    <mergeCell ref="VQT185:VQW185"/>
    <mergeCell ref="VQX185:VRA185"/>
    <mergeCell ref="VRB185:VRE185"/>
    <mergeCell ref="VRF185:VRI185"/>
    <mergeCell ref="VPV185:VPY185"/>
    <mergeCell ref="VPZ185:VQC185"/>
    <mergeCell ref="VQD185:VQG185"/>
    <mergeCell ref="VQH185:VQK185"/>
    <mergeCell ref="VQL185:VQO185"/>
    <mergeCell ref="VVF185:VVI185"/>
    <mergeCell ref="VVJ185:VVM185"/>
    <mergeCell ref="VVN185:VVQ185"/>
    <mergeCell ref="VVR185:VVU185"/>
    <mergeCell ref="VVV185:VVY185"/>
    <mergeCell ref="VUL185:VUO185"/>
    <mergeCell ref="VUP185:VUS185"/>
    <mergeCell ref="VUT185:VUW185"/>
    <mergeCell ref="VUX185:VVA185"/>
    <mergeCell ref="VVB185:VVE185"/>
    <mergeCell ref="VTR185:VTU185"/>
    <mergeCell ref="VTV185:VTY185"/>
    <mergeCell ref="VTZ185:VUC185"/>
    <mergeCell ref="VUD185:VUG185"/>
    <mergeCell ref="VUH185:VUK185"/>
    <mergeCell ref="VSX185:VTA185"/>
    <mergeCell ref="VTB185:VTE185"/>
    <mergeCell ref="VTF185:VTI185"/>
    <mergeCell ref="VTJ185:VTM185"/>
    <mergeCell ref="VTN185:VTQ185"/>
    <mergeCell ref="VYH185:VYK185"/>
    <mergeCell ref="VYL185:VYO185"/>
    <mergeCell ref="VYP185:VYS185"/>
    <mergeCell ref="VYT185:VYW185"/>
    <mergeCell ref="VYX185:VZA185"/>
    <mergeCell ref="VXN185:VXQ185"/>
    <mergeCell ref="VXR185:VXU185"/>
    <mergeCell ref="VXV185:VXY185"/>
    <mergeCell ref="VXZ185:VYC185"/>
    <mergeCell ref="VYD185:VYG185"/>
    <mergeCell ref="VWT185:VWW185"/>
    <mergeCell ref="VWX185:VXA185"/>
    <mergeCell ref="VXB185:VXE185"/>
    <mergeCell ref="VXF185:VXI185"/>
    <mergeCell ref="VXJ185:VXM185"/>
    <mergeCell ref="VVZ185:VWC185"/>
    <mergeCell ref="VWD185:VWG185"/>
    <mergeCell ref="VWH185:VWK185"/>
    <mergeCell ref="VWL185:VWO185"/>
    <mergeCell ref="VWP185:VWS185"/>
    <mergeCell ref="WBJ185:WBM185"/>
    <mergeCell ref="WBN185:WBQ185"/>
    <mergeCell ref="WBR185:WBU185"/>
    <mergeCell ref="WBV185:WBY185"/>
    <mergeCell ref="WBZ185:WCC185"/>
    <mergeCell ref="WAP185:WAS185"/>
    <mergeCell ref="WAT185:WAW185"/>
    <mergeCell ref="WAX185:WBA185"/>
    <mergeCell ref="WBB185:WBE185"/>
    <mergeCell ref="WBF185:WBI185"/>
    <mergeCell ref="VZV185:VZY185"/>
    <mergeCell ref="VZZ185:WAC185"/>
    <mergeCell ref="WAD185:WAG185"/>
    <mergeCell ref="WAH185:WAK185"/>
    <mergeCell ref="WAL185:WAO185"/>
    <mergeCell ref="VZB185:VZE185"/>
    <mergeCell ref="VZF185:VZI185"/>
    <mergeCell ref="VZJ185:VZM185"/>
    <mergeCell ref="VZN185:VZQ185"/>
    <mergeCell ref="VZR185:VZU185"/>
    <mergeCell ref="WEL185:WEO185"/>
    <mergeCell ref="WEP185:WES185"/>
    <mergeCell ref="WET185:WEW185"/>
    <mergeCell ref="WEX185:WFA185"/>
    <mergeCell ref="WFB185:WFE185"/>
    <mergeCell ref="WDR185:WDU185"/>
    <mergeCell ref="WDV185:WDY185"/>
    <mergeCell ref="WDZ185:WEC185"/>
    <mergeCell ref="WED185:WEG185"/>
    <mergeCell ref="WEH185:WEK185"/>
    <mergeCell ref="WCX185:WDA185"/>
    <mergeCell ref="WDB185:WDE185"/>
    <mergeCell ref="WDF185:WDI185"/>
    <mergeCell ref="WDJ185:WDM185"/>
    <mergeCell ref="WDN185:WDQ185"/>
    <mergeCell ref="WCD185:WCG185"/>
    <mergeCell ref="WCH185:WCK185"/>
    <mergeCell ref="WCL185:WCO185"/>
    <mergeCell ref="WCP185:WCS185"/>
    <mergeCell ref="WCT185:WCW185"/>
    <mergeCell ref="WHN185:WHQ185"/>
    <mergeCell ref="WHR185:WHU185"/>
    <mergeCell ref="WHV185:WHY185"/>
    <mergeCell ref="WHZ185:WIC185"/>
    <mergeCell ref="WID185:WIG185"/>
    <mergeCell ref="WGT185:WGW185"/>
    <mergeCell ref="WGX185:WHA185"/>
    <mergeCell ref="WHB185:WHE185"/>
    <mergeCell ref="WHF185:WHI185"/>
    <mergeCell ref="WHJ185:WHM185"/>
    <mergeCell ref="WFZ185:WGC185"/>
    <mergeCell ref="WGD185:WGG185"/>
    <mergeCell ref="WGH185:WGK185"/>
    <mergeCell ref="WGL185:WGO185"/>
    <mergeCell ref="WGP185:WGS185"/>
    <mergeCell ref="WFF185:WFI185"/>
    <mergeCell ref="WFJ185:WFM185"/>
    <mergeCell ref="WFN185:WFQ185"/>
    <mergeCell ref="WFR185:WFU185"/>
    <mergeCell ref="WFV185:WFY185"/>
    <mergeCell ref="WKP185:WKS185"/>
    <mergeCell ref="WKT185:WKW185"/>
    <mergeCell ref="WKX185:WLA185"/>
    <mergeCell ref="WLB185:WLE185"/>
    <mergeCell ref="WLF185:WLI185"/>
    <mergeCell ref="WJV185:WJY185"/>
    <mergeCell ref="WJZ185:WKC185"/>
    <mergeCell ref="WKD185:WKG185"/>
    <mergeCell ref="WKH185:WKK185"/>
    <mergeCell ref="WKL185:WKO185"/>
    <mergeCell ref="WJB185:WJE185"/>
    <mergeCell ref="WJF185:WJI185"/>
    <mergeCell ref="WJJ185:WJM185"/>
    <mergeCell ref="WJN185:WJQ185"/>
    <mergeCell ref="WJR185:WJU185"/>
    <mergeCell ref="WIH185:WIK185"/>
    <mergeCell ref="WIL185:WIO185"/>
    <mergeCell ref="WIP185:WIS185"/>
    <mergeCell ref="WIT185:WIW185"/>
    <mergeCell ref="WIX185:WJA185"/>
    <mergeCell ref="WNR185:WNU185"/>
    <mergeCell ref="WNV185:WNY185"/>
    <mergeCell ref="WNZ185:WOC185"/>
    <mergeCell ref="WOD185:WOG185"/>
    <mergeCell ref="WOH185:WOK185"/>
    <mergeCell ref="WMX185:WNA185"/>
    <mergeCell ref="WNB185:WNE185"/>
    <mergeCell ref="WNF185:WNI185"/>
    <mergeCell ref="WNJ185:WNM185"/>
    <mergeCell ref="WNN185:WNQ185"/>
    <mergeCell ref="WMD185:WMG185"/>
    <mergeCell ref="WMH185:WMK185"/>
    <mergeCell ref="WML185:WMO185"/>
    <mergeCell ref="WMP185:WMS185"/>
    <mergeCell ref="WMT185:WMW185"/>
    <mergeCell ref="WLJ185:WLM185"/>
    <mergeCell ref="WLN185:WLQ185"/>
    <mergeCell ref="WLR185:WLU185"/>
    <mergeCell ref="WLV185:WLY185"/>
    <mergeCell ref="WLZ185:WMC185"/>
    <mergeCell ref="WQT185:WQW185"/>
    <mergeCell ref="WQX185:WRA185"/>
    <mergeCell ref="WRB185:WRE185"/>
    <mergeCell ref="WRF185:WRI185"/>
    <mergeCell ref="WRJ185:WRM185"/>
    <mergeCell ref="WPZ185:WQC185"/>
    <mergeCell ref="WQD185:WQG185"/>
    <mergeCell ref="WQH185:WQK185"/>
    <mergeCell ref="WQL185:WQO185"/>
    <mergeCell ref="WQP185:WQS185"/>
    <mergeCell ref="WPF185:WPI185"/>
    <mergeCell ref="WPJ185:WPM185"/>
    <mergeCell ref="WPN185:WPQ185"/>
    <mergeCell ref="WPR185:WPU185"/>
    <mergeCell ref="WPV185:WPY185"/>
    <mergeCell ref="WOL185:WOO185"/>
    <mergeCell ref="WOP185:WOS185"/>
    <mergeCell ref="WOT185:WOW185"/>
    <mergeCell ref="WOX185:WPA185"/>
    <mergeCell ref="WPB185:WPE185"/>
    <mergeCell ref="WTV185:WTY185"/>
    <mergeCell ref="WTZ185:WUC185"/>
    <mergeCell ref="WUD185:WUG185"/>
    <mergeCell ref="WUH185:WUK185"/>
    <mergeCell ref="WUL185:WUO185"/>
    <mergeCell ref="WTB185:WTE185"/>
    <mergeCell ref="WTF185:WTI185"/>
    <mergeCell ref="WTJ185:WTM185"/>
    <mergeCell ref="WTN185:WTQ185"/>
    <mergeCell ref="WTR185:WTU185"/>
    <mergeCell ref="WSH185:WSK185"/>
    <mergeCell ref="WSL185:WSO185"/>
    <mergeCell ref="WSP185:WSS185"/>
    <mergeCell ref="WST185:WSW185"/>
    <mergeCell ref="WSX185:WTA185"/>
    <mergeCell ref="WRN185:WRQ185"/>
    <mergeCell ref="WRR185:WRU185"/>
    <mergeCell ref="WRV185:WRY185"/>
    <mergeCell ref="WRZ185:WSC185"/>
    <mergeCell ref="WSD185:WSG185"/>
    <mergeCell ref="WWX185:WXA185"/>
    <mergeCell ref="WXB185:WXE185"/>
    <mergeCell ref="WXF185:WXI185"/>
    <mergeCell ref="WXJ185:WXM185"/>
    <mergeCell ref="WXN185:WXQ185"/>
    <mergeCell ref="WWD185:WWG185"/>
    <mergeCell ref="WWH185:WWK185"/>
    <mergeCell ref="WWL185:WWO185"/>
    <mergeCell ref="WWP185:WWS185"/>
    <mergeCell ref="WWT185:WWW185"/>
    <mergeCell ref="WVJ185:WVM185"/>
    <mergeCell ref="WVN185:WVQ185"/>
    <mergeCell ref="WVR185:WVU185"/>
    <mergeCell ref="WVV185:WVY185"/>
    <mergeCell ref="WVZ185:WWC185"/>
    <mergeCell ref="WUP185:WUS185"/>
    <mergeCell ref="WUT185:WUW185"/>
    <mergeCell ref="WUX185:WVA185"/>
    <mergeCell ref="WVB185:WVE185"/>
    <mergeCell ref="WVF185:WVI185"/>
    <mergeCell ref="WZZ185:XAC185"/>
    <mergeCell ref="XAD185:XAG185"/>
    <mergeCell ref="XAH185:XAK185"/>
    <mergeCell ref="XAL185:XAO185"/>
    <mergeCell ref="XAP185:XAS185"/>
    <mergeCell ref="WZF185:WZI185"/>
    <mergeCell ref="WZJ185:WZM185"/>
    <mergeCell ref="WZN185:WZQ185"/>
    <mergeCell ref="WZR185:WZU185"/>
    <mergeCell ref="WZV185:WZY185"/>
    <mergeCell ref="WYL185:WYO185"/>
    <mergeCell ref="WYP185:WYS185"/>
    <mergeCell ref="WYT185:WYW185"/>
    <mergeCell ref="WYX185:WZA185"/>
    <mergeCell ref="WZB185:WZE185"/>
    <mergeCell ref="WXR185:WXU185"/>
    <mergeCell ref="WXV185:WXY185"/>
    <mergeCell ref="WXZ185:WYC185"/>
    <mergeCell ref="WYD185:WYG185"/>
    <mergeCell ref="WYH185:WYK185"/>
    <mergeCell ref="XDB185:XDE185"/>
    <mergeCell ref="XDF185:XDI185"/>
    <mergeCell ref="XDJ185:XDM185"/>
    <mergeCell ref="XDN185:XDQ185"/>
    <mergeCell ref="XDR185:XDU185"/>
    <mergeCell ref="XCH185:XCK185"/>
    <mergeCell ref="XCL185:XCO185"/>
    <mergeCell ref="XCP185:XCS185"/>
    <mergeCell ref="XCT185:XCW185"/>
    <mergeCell ref="XCX185:XDA185"/>
    <mergeCell ref="XBN185:XBQ185"/>
    <mergeCell ref="XBR185:XBU185"/>
    <mergeCell ref="XBV185:XBY185"/>
    <mergeCell ref="XBZ185:XCC185"/>
    <mergeCell ref="XCD185:XCG185"/>
    <mergeCell ref="XAT185:XAW185"/>
    <mergeCell ref="XAX185:XBA185"/>
    <mergeCell ref="XBB185:XBE185"/>
    <mergeCell ref="XBF185:XBI185"/>
    <mergeCell ref="XBJ185:XBM185"/>
  </mergeCells>
  <phoneticPr fontId="2" type="noConversion"/>
  <printOptions horizontalCentered="1"/>
  <pageMargins left="0.74803149606299213" right="0.74803149606299213" top="0.62992125984251968" bottom="0.19685039370078741"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dimension ref="A1"/>
  <sheetViews>
    <sheetView rightToLeft="1" workbookViewId="0"/>
  </sheetViews>
  <sheetFormatPr defaultRowHeight="12.75"/>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12">
    <tabColor rgb="FF993366"/>
  </sheetPr>
  <dimension ref="A1:AC42"/>
  <sheetViews>
    <sheetView rightToLeft="1" view="pageBreakPreview" zoomScale="110" zoomScaleSheetLayoutView="110" workbookViewId="0">
      <selection activeCell="H38" sqref="H38"/>
    </sheetView>
  </sheetViews>
  <sheetFormatPr defaultRowHeight="12.75"/>
  <cols>
    <col min="1" max="1" width="1.28515625" style="284" customWidth="1"/>
    <col min="2" max="2" width="12.42578125" style="155" customWidth="1"/>
    <col min="3" max="3" width="8" style="284" customWidth="1"/>
    <col min="4" max="5" width="7.28515625" style="284" customWidth="1"/>
    <col min="6" max="6" width="0.85546875" style="284" customWidth="1"/>
    <col min="7" max="9" width="8.7109375" style="124" customWidth="1"/>
    <col min="10" max="10" width="0.7109375" style="155" customWidth="1"/>
    <col min="11" max="11" width="8.28515625" style="124" customWidth="1"/>
    <col min="12" max="12" width="8.7109375" style="124" customWidth="1"/>
    <col min="13" max="13" width="7.5703125" style="124" customWidth="1"/>
    <col min="14" max="14" width="11.28515625" style="124" customWidth="1"/>
    <col min="15" max="17" width="6.7109375" style="284" customWidth="1"/>
    <col min="18" max="18" width="0.7109375" style="284" customWidth="1"/>
    <col min="19" max="19" width="5.140625" style="124" customWidth="1"/>
    <col min="20" max="20" width="5.42578125" style="124" customWidth="1"/>
    <col min="21" max="21" width="6" style="124" customWidth="1"/>
    <col min="22" max="22" width="0.5703125" style="155" customWidth="1"/>
    <col min="23" max="23" width="6.7109375" style="124" customWidth="1"/>
    <col min="24" max="24" width="5.85546875" style="124" customWidth="1"/>
    <col min="25" max="25" width="6" style="124" customWidth="1"/>
    <col min="26" max="26" width="0.5703125" style="155" customWidth="1"/>
    <col min="27" max="27" width="6" style="124" customWidth="1"/>
    <col min="28" max="29" width="6.7109375" style="124" customWidth="1"/>
    <col min="30" max="16384" width="9.140625" style="124"/>
  </cols>
  <sheetData>
    <row r="1" spans="2:29" ht="26.25" customHeight="1">
      <c r="B1" s="768" t="s">
        <v>263</v>
      </c>
      <c r="C1" s="768"/>
      <c r="D1" s="768"/>
      <c r="E1" s="768"/>
      <c r="F1" s="768"/>
      <c r="G1" s="768"/>
      <c r="H1" s="768"/>
      <c r="I1" s="768"/>
      <c r="J1" s="768"/>
      <c r="K1" s="768"/>
      <c r="L1" s="768"/>
      <c r="M1" s="768"/>
      <c r="N1" s="768" t="s">
        <v>263</v>
      </c>
      <c r="O1" s="768"/>
      <c r="P1" s="768"/>
      <c r="Q1" s="768"/>
      <c r="R1" s="768"/>
      <c r="S1" s="768"/>
      <c r="T1" s="768"/>
      <c r="U1" s="768"/>
      <c r="V1" s="768"/>
      <c r="W1" s="768"/>
      <c r="X1" s="768"/>
      <c r="Y1" s="768"/>
      <c r="Z1" s="768"/>
      <c r="AA1" s="768"/>
      <c r="AB1" s="768"/>
      <c r="AC1" s="768"/>
    </row>
    <row r="2" spans="2:29" ht="19.5" customHeight="1" thickBot="1">
      <c r="B2" s="780" t="s">
        <v>280</v>
      </c>
      <c r="C2" s="780"/>
      <c r="D2" s="363"/>
      <c r="E2" s="363"/>
      <c r="F2" s="363"/>
      <c r="G2" s="363"/>
      <c r="H2" s="363"/>
      <c r="I2" s="363"/>
      <c r="J2" s="363"/>
      <c r="K2" s="363"/>
      <c r="L2" s="363"/>
      <c r="M2" s="264"/>
      <c r="N2" s="780" t="s">
        <v>280</v>
      </c>
      <c r="O2" s="780"/>
      <c r="P2" s="780"/>
      <c r="Q2" s="780"/>
      <c r="R2" s="780"/>
      <c r="S2" s="780"/>
      <c r="T2" s="263"/>
      <c r="U2" s="263"/>
      <c r="V2" s="263"/>
      <c r="W2" s="263"/>
      <c r="X2" s="362"/>
      <c r="Y2" s="263"/>
      <c r="Z2" s="263"/>
      <c r="AA2" s="263"/>
      <c r="AB2" s="263"/>
      <c r="AC2" s="263"/>
    </row>
    <row r="3" spans="2:29" ht="21.75" customHeight="1" thickTop="1">
      <c r="B3" s="769" t="s">
        <v>16</v>
      </c>
      <c r="C3" s="784" t="s">
        <v>183</v>
      </c>
      <c r="D3" s="784"/>
      <c r="E3" s="784"/>
      <c r="F3" s="784"/>
      <c r="G3" s="776" t="s">
        <v>27</v>
      </c>
      <c r="H3" s="776"/>
      <c r="I3" s="776"/>
      <c r="J3" s="784"/>
      <c r="K3" s="776"/>
      <c r="L3" s="776"/>
      <c r="M3" s="776"/>
      <c r="N3" s="769" t="s">
        <v>16</v>
      </c>
      <c r="O3" s="784" t="s">
        <v>316</v>
      </c>
      <c r="P3" s="784"/>
      <c r="Q3" s="784"/>
      <c r="R3" s="620"/>
      <c r="S3" s="784" t="s">
        <v>33</v>
      </c>
      <c r="T3" s="784"/>
      <c r="U3" s="784"/>
      <c r="V3" s="784"/>
      <c r="W3" s="784"/>
      <c r="X3" s="784"/>
      <c r="Y3" s="784"/>
      <c r="Z3" s="784"/>
      <c r="AA3" s="784"/>
      <c r="AB3" s="784"/>
      <c r="AC3" s="784"/>
    </row>
    <row r="4" spans="2:29" ht="18" customHeight="1">
      <c r="B4" s="775"/>
      <c r="C4" s="789" t="s">
        <v>19</v>
      </c>
      <c r="D4" s="789" t="s">
        <v>184</v>
      </c>
      <c r="E4" s="789" t="s">
        <v>2</v>
      </c>
      <c r="F4" s="788"/>
      <c r="G4" s="787" t="s">
        <v>62</v>
      </c>
      <c r="H4" s="787"/>
      <c r="I4" s="787"/>
      <c r="J4" s="566"/>
      <c r="K4" s="787" t="s">
        <v>28</v>
      </c>
      <c r="L4" s="787"/>
      <c r="M4" s="787"/>
      <c r="N4" s="775"/>
      <c r="O4" s="789" t="s">
        <v>19</v>
      </c>
      <c r="P4" s="789" t="s">
        <v>184</v>
      </c>
      <c r="Q4" s="789" t="s">
        <v>2</v>
      </c>
      <c r="R4" s="622"/>
      <c r="S4" s="787" t="s">
        <v>34</v>
      </c>
      <c r="T4" s="787"/>
      <c r="U4" s="787"/>
      <c r="V4" s="566"/>
      <c r="W4" s="787" t="s">
        <v>115</v>
      </c>
      <c r="X4" s="787"/>
      <c r="Y4" s="787"/>
      <c r="Z4" s="566"/>
      <c r="AA4" s="787" t="s">
        <v>35</v>
      </c>
      <c r="AB4" s="787"/>
      <c r="AC4" s="787"/>
    </row>
    <row r="5" spans="2:29" ht="22.5" customHeight="1">
      <c r="B5" s="770"/>
      <c r="C5" s="790"/>
      <c r="D5" s="790" t="s">
        <v>66</v>
      </c>
      <c r="E5" s="790" t="s">
        <v>2</v>
      </c>
      <c r="F5" s="785"/>
      <c r="G5" s="528" t="s">
        <v>19</v>
      </c>
      <c r="H5" s="528" t="s">
        <v>66</v>
      </c>
      <c r="I5" s="528" t="s">
        <v>2</v>
      </c>
      <c r="J5" s="565"/>
      <c r="K5" s="528" t="s">
        <v>19</v>
      </c>
      <c r="L5" s="528" t="s">
        <v>66</v>
      </c>
      <c r="M5" s="528" t="s">
        <v>2</v>
      </c>
      <c r="N5" s="770"/>
      <c r="O5" s="790"/>
      <c r="P5" s="790" t="s">
        <v>66</v>
      </c>
      <c r="Q5" s="790" t="s">
        <v>2</v>
      </c>
      <c r="R5" s="621"/>
      <c r="S5" s="528" t="s">
        <v>19</v>
      </c>
      <c r="T5" s="528" t="s">
        <v>66</v>
      </c>
      <c r="U5" s="528" t="s">
        <v>2</v>
      </c>
      <c r="V5" s="565"/>
      <c r="W5" s="528" t="s">
        <v>19</v>
      </c>
      <c r="X5" s="528" t="s">
        <v>66</v>
      </c>
      <c r="Y5" s="528" t="s">
        <v>2</v>
      </c>
      <c r="Z5" s="565"/>
      <c r="AA5" s="528" t="s">
        <v>19</v>
      </c>
      <c r="AB5" s="528" t="s">
        <v>66</v>
      </c>
      <c r="AC5" s="528" t="s">
        <v>2</v>
      </c>
    </row>
    <row r="6" spans="2:29" ht="23.1" customHeight="1">
      <c r="B6" s="116" t="s">
        <v>0</v>
      </c>
      <c r="C6" s="347">
        <v>576</v>
      </c>
      <c r="D6" s="347">
        <v>669</v>
      </c>
      <c r="E6" s="347">
        <f t="shared" ref="E6:E22" si="0">SUM(C6:D6)</f>
        <v>1245</v>
      </c>
      <c r="F6" s="116"/>
      <c r="G6" s="170">
        <v>647</v>
      </c>
      <c r="H6" s="158">
        <v>549</v>
      </c>
      <c r="I6" s="158">
        <f t="shared" ref="I6:I22" si="1">SUM(G6:H6)</f>
        <v>1196</v>
      </c>
      <c r="J6" s="167"/>
      <c r="K6" s="170">
        <v>0</v>
      </c>
      <c r="L6" s="170">
        <v>0</v>
      </c>
      <c r="M6" s="170">
        <f t="shared" ref="M6:M22" si="2">SUM(K6:L6)</f>
        <v>0</v>
      </c>
      <c r="N6" s="116" t="s">
        <v>0</v>
      </c>
      <c r="O6" s="158">
        <v>505</v>
      </c>
      <c r="P6" s="158">
        <v>87</v>
      </c>
      <c r="Q6" s="158">
        <f t="shared" ref="Q6:Q22" si="3">SUM(O6:P6)</f>
        <v>592</v>
      </c>
      <c r="R6" s="117"/>
      <c r="S6" s="158">
        <v>1</v>
      </c>
      <c r="T6" s="158">
        <v>1</v>
      </c>
      <c r="U6" s="158">
        <f t="shared" ref="U6:U22" si="4">SUM(S6:T6)</f>
        <v>2</v>
      </c>
      <c r="V6" s="158"/>
      <c r="W6" s="158">
        <v>20</v>
      </c>
      <c r="X6" s="158">
        <v>14</v>
      </c>
      <c r="Y6" s="158">
        <f t="shared" ref="Y6:Y22" si="5">SUM(W6:X6)</f>
        <v>34</v>
      </c>
      <c r="Z6" s="158"/>
      <c r="AA6" s="158">
        <v>2</v>
      </c>
      <c r="AB6" s="158">
        <v>2</v>
      </c>
      <c r="AC6" s="158">
        <f t="shared" ref="AC6:AC22" si="6">SUM(AA6:AB6)</f>
        <v>4</v>
      </c>
    </row>
    <row r="7" spans="2:29" ht="23.1" customHeight="1">
      <c r="B7" s="114" t="s">
        <v>1</v>
      </c>
      <c r="C7" s="431">
        <v>2455</v>
      </c>
      <c r="D7" s="431">
        <v>2069</v>
      </c>
      <c r="E7" s="431">
        <f t="shared" si="0"/>
        <v>4524</v>
      </c>
      <c r="F7" s="114"/>
      <c r="G7" s="158">
        <v>340</v>
      </c>
      <c r="H7" s="158">
        <v>238</v>
      </c>
      <c r="I7" s="158">
        <v>238</v>
      </c>
      <c r="J7" s="158"/>
      <c r="K7" s="158">
        <v>1</v>
      </c>
      <c r="L7" s="158">
        <v>3</v>
      </c>
      <c r="M7" s="158">
        <f t="shared" si="2"/>
        <v>4</v>
      </c>
      <c r="N7" s="114" t="s">
        <v>1</v>
      </c>
      <c r="O7" s="158">
        <v>733</v>
      </c>
      <c r="P7" s="158">
        <v>149</v>
      </c>
      <c r="Q7" s="158">
        <f t="shared" si="3"/>
        <v>882</v>
      </c>
      <c r="R7" s="114"/>
      <c r="S7" s="158">
        <v>0</v>
      </c>
      <c r="T7" s="158">
        <v>0</v>
      </c>
      <c r="U7" s="158">
        <f t="shared" si="4"/>
        <v>0</v>
      </c>
      <c r="V7" s="158"/>
      <c r="W7" s="158">
        <v>21</v>
      </c>
      <c r="X7" s="158">
        <v>19</v>
      </c>
      <c r="Y7" s="158">
        <f t="shared" si="5"/>
        <v>40</v>
      </c>
      <c r="Z7" s="158"/>
      <c r="AA7" s="158">
        <v>12</v>
      </c>
      <c r="AB7" s="158">
        <v>14</v>
      </c>
      <c r="AC7" s="158">
        <f t="shared" si="6"/>
        <v>26</v>
      </c>
    </row>
    <row r="8" spans="2:29" ht="23.1" customHeight="1">
      <c r="B8" s="114" t="s">
        <v>3</v>
      </c>
      <c r="C8" s="431">
        <v>489</v>
      </c>
      <c r="D8" s="431">
        <v>394</v>
      </c>
      <c r="E8" s="431">
        <f t="shared" si="0"/>
        <v>883</v>
      </c>
      <c r="F8" s="114"/>
      <c r="G8" s="158">
        <v>1822</v>
      </c>
      <c r="H8" s="158">
        <v>1545</v>
      </c>
      <c r="I8" s="158">
        <f t="shared" si="1"/>
        <v>3367</v>
      </c>
      <c r="J8" s="158"/>
      <c r="K8" s="158">
        <v>7</v>
      </c>
      <c r="L8" s="158">
        <v>6</v>
      </c>
      <c r="M8" s="158">
        <f t="shared" si="2"/>
        <v>13</v>
      </c>
      <c r="N8" s="114" t="s">
        <v>3</v>
      </c>
      <c r="O8" s="158">
        <v>1283</v>
      </c>
      <c r="P8" s="158">
        <v>293</v>
      </c>
      <c r="Q8" s="158">
        <f t="shared" si="3"/>
        <v>1576</v>
      </c>
      <c r="R8" s="114"/>
      <c r="S8" s="158">
        <v>0</v>
      </c>
      <c r="T8" s="158">
        <v>0</v>
      </c>
      <c r="U8" s="158">
        <f t="shared" si="4"/>
        <v>0</v>
      </c>
      <c r="V8" s="158"/>
      <c r="W8" s="158">
        <v>39</v>
      </c>
      <c r="X8" s="158">
        <v>24</v>
      </c>
      <c r="Y8" s="158">
        <f>SUM(W8:X8)</f>
        <v>63</v>
      </c>
      <c r="Z8" s="158"/>
      <c r="AA8" s="158">
        <v>12</v>
      </c>
      <c r="AB8" s="158">
        <v>8</v>
      </c>
      <c r="AC8" s="158">
        <f t="shared" si="6"/>
        <v>20</v>
      </c>
    </row>
    <row r="9" spans="2:29" ht="23.1" customHeight="1">
      <c r="B9" s="114" t="s">
        <v>74</v>
      </c>
      <c r="C9" s="431">
        <v>89</v>
      </c>
      <c r="D9" s="431">
        <v>42</v>
      </c>
      <c r="E9" s="431">
        <f t="shared" si="0"/>
        <v>131</v>
      </c>
      <c r="F9" s="114"/>
      <c r="G9" s="158">
        <v>848</v>
      </c>
      <c r="H9" s="158">
        <v>827</v>
      </c>
      <c r="I9" s="158">
        <f t="shared" si="1"/>
        <v>1675</v>
      </c>
      <c r="J9" s="158"/>
      <c r="K9" s="158">
        <v>6</v>
      </c>
      <c r="L9" s="158">
        <v>8</v>
      </c>
      <c r="M9" s="158">
        <f t="shared" si="2"/>
        <v>14</v>
      </c>
      <c r="N9" s="114" t="s">
        <v>74</v>
      </c>
      <c r="O9" s="158">
        <v>41</v>
      </c>
      <c r="P9" s="158">
        <v>29</v>
      </c>
      <c r="Q9" s="158">
        <f t="shared" si="3"/>
        <v>70</v>
      </c>
      <c r="R9" s="114"/>
      <c r="S9" s="158">
        <v>0</v>
      </c>
      <c r="T9" s="158">
        <v>0</v>
      </c>
      <c r="U9" s="158">
        <f t="shared" si="4"/>
        <v>0</v>
      </c>
      <c r="V9" s="158"/>
      <c r="W9" s="158">
        <v>1</v>
      </c>
      <c r="X9" s="158">
        <v>0</v>
      </c>
      <c r="Y9" s="158">
        <f t="shared" si="5"/>
        <v>1</v>
      </c>
      <c r="Z9" s="158"/>
      <c r="AA9" s="158">
        <v>0</v>
      </c>
      <c r="AB9" s="158">
        <v>0</v>
      </c>
      <c r="AC9" s="158">
        <f t="shared" si="6"/>
        <v>0</v>
      </c>
    </row>
    <row r="10" spans="2:29" ht="23.1" customHeight="1">
      <c r="B10" s="114" t="s">
        <v>70</v>
      </c>
      <c r="C10" s="431">
        <v>932</v>
      </c>
      <c r="D10" s="431">
        <v>921</v>
      </c>
      <c r="E10" s="431">
        <f t="shared" si="0"/>
        <v>1853</v>
      </c>
      <c r="F10" s="114"/>
      <c r="G10" s="158">
        <v>77</v>
      </c>
      <c r="H10" s="158">
        <v>50</v>
      </c>
      <c r="I10" s="158">
        <f t="shared" si="1"/>
        <v>127</v>
      </c>
      <c r="J10" s="158"/>
      <c r="K10" s="158">
        <v>12</v>
      </c>
      <c r="L10" s="158">
        <v>10</v>
      </c>
      <c r="M10" s="158">
        <f t="shared" si="2"/>
        <v>22</v>
      </c>
      <c r="N10" s="114" t="s">
        <v>70</v>
      </c>
      <c r="O10" s="158">
        <v>377</v>
      </c>
      <c r="P10" s="158">
        <v>106</v>
      </c>
      <c r="Q10" s="158">
        <f t="shared" si="3"/>
        <v>483</v>
      </c>
      <c r="R10" s="114"/>
      <c r="S10" s="158">
        <v>0</v>
      </c>
      <c r="T10" s="158">
        <v>3</v>
      </c>
      <c r="U10" s="158">
        <f t="shared" si="4"/>
        <v>3</v>
      </c>
      <c r="V10" s="158"/>
      <c r="W10" s="158">
        <v>25</v>
      </c>
      <c r="X10" s="158">
        <v>18</v>
      </c>
      <c r="Y10" s="158">
        <f t="shared" si="5"/>
        <v>43</v>
      </c>
      <c r="Z10" s="158"/>
      <c r="AA10" s="158">
        <v>104</v>
      </c>
      <c r="AB10" s="158">
        <v>69</v>
      </c>
      <c r="AC10" s="158">
        <f t="shared" si="6"/>
        <v>173</v>
      </c>
    </row>
    <row r="11" spans="2:29" ht="23.1" customHeight="1">
      <c r="B11" s="114" t="s">
        <v>71</v>
      </c>
      <c r="C11" s="431">
        <v>266</v>
      </c>
      <c r="D11" s="431">
        <v>310</v>
      </c>
      <c r="E11" s="431">
        <f t="shared" si="0"/>
        <v>576</v>
      </c>
      <c r="F11" s="114"/>
      <c r="G11" s="158">
        <v>73</v>
      </c>
      <c r="H11" s="158">
        <v>25</v>
      </c>
      <c r="I11" s="158">
        <f t="shared" si="1"/>
        <v>98</v>
      </c>
      <c r="J11" s="158"/>
      <c r="K11" s="158">
        <v>0</v>
      </c>
      <c r="L11" s="158">
        <v>0</v>
      </c>
      <c r="M11" s="158">
        <f t="shared" si="2"/>
        <v>0</v>
      </c>
      <c r="N11" s="114" t="s">
        <v>71</v>
      </c>
      <c r="O11" s="158">
        <v>674</v>
      </c>
      <c r="P11" s="158">
        <v>149</v>
      </c>
      <c r="Q11" s="158">
        <f t="shared" si="3"/>
        <v>823</v>
      </c>
      <c r="R11" s="114"/>
      <c r="S11" s="158">
        <v>6</v>
      </c>
      <c r="T11" s="158">
        <v>9</v>
      </c>
      <c r="U11" s="158">
        <f t="shared" si="4"/>
        <v>15</v>
      </c>
      <c r="V11" s="158"/>
      <c r="W11" s="158">
        <v>103</v>
      </c>
      <c r="X11" s="158">
        <v>78</v>
      </c>
      <c r="Y11" s="158">
        <f t="shared" si="5"/>
        <v>181</v>
      </c>
      <c r="Z11" s="158"/>
      <c r="AA11" s="158">
        <v>96</v>
      </c>
      <c r="AB11" s="158">
        <v>66</v>
      </c>
      <c r="AC11" s="158">
        <f t="shared" si="6"/>
        <v>162</v>
      </c>
    </row>
    <row r="12" spans="2:29" ht="23.1" customHeight="1">
      <c r="B12" s="114" t="s">
        <v>4</v>
      </c>
      <c r="C12" s="431">
        <v>263</v>
      </c>
      <c r="D12" s="431">
        <v>184</v>
      </c>
      <c r="E12" s="431">
        <f t="shared" si="0"/>
        <v>447</v>
      </c>
      <c r="F12" s="114"/>
      <c r="G12" s="158">
        <v>147</v>
      </c>
      <c r="H12" s="158">
        <v>68</v>
      </c>
      <c r="I12" s="158">
        <f t="shared" si="1"/>
        <v>215</v>
      </c>
      <c r="J12" s="158"/>
      <c r="K12" s="158">
        <v>19</v>
      </c>
      <c r="L12" s="158">
        <v>13</v>
      </c>
      <c r="M12" s="158">
        <f t="shared" si="2"/>
        <v>32</v>
      </c>
      <c r="N12" s="114" t="s">
        <v>4</v>
      </c>
      <c r="O12" s="158">
        <v>2014</v>
      </c>
      <c r="P12" s="158">
        <v>1590</v>
      </c>
      <c r="Q12" s="158">
        <f t="shared" si="3"/>
        <v>3604</v>
      </c>
      <c r="R12" s="114"/>
      <c r="S12" s="158">
        <v>0</v>
      </c>
      <c r="T12" s="158">
        <v>0</v>
      </c>
      <c r="U12" s="158">
        <f t="shared" si="4"/>
        <v>0</v>
      </c>
      <c r="V12" s="158"/>
      <c r="W12" s="158">
        <v>58</v>
      </c>
      <c r="X12" s="158">
        <v>32</v>
      </c>
      <c r="Y12" s="158">
        <f t="shared" si="5"/>
        <v>90</v>
      </c>
      <c r="Z12" s="158"/>
      <c r="AA12" s="158">
        <v>22</v>
      </c>
      <c r="AB12" s="158">
        <v>20</v>
      </c>
      <c r="AC12" s="158">
        <f t="shared" si="6"/>
        <v>42</v>
      </c>
    </row>
    <row r="13" spans="2:29" ht="23.1" customHeight="1">
      <c r="B13" s="114" t="s">
        <v>18</v>
      </c>
      <c r="C13" s="431">
        <v>140</v>
      </c>
      <c r="D13" s="431">
        <v>147</v>
      </c>
      <c r="E13" s="431">
        <f t="shared" si="0"/>
        <v>287</v>
      </c>
      <c r="F13" s="114"/>
      <c r="G13" s="158">
        <v>282</v>
      </c>
      <c r="H13" s="158">
        <v>155</v>
      </c>
      <c r="I13" s="158">
        <f t="shared" si="1"/>
        <v>437</v>
      </c>
      <c r="J13" s="158"/>
      <c r="K13" s="158">
        <v>1</v>
      </c>
      <c r="L13" s="158">
        <v>1</v>
      </c>
      <c r="M13" s="158">
        <f t="shared" si="2"/>
        <v>2</v>
      </c>
      <c r="N13" s="114" t="s">
        <v>18</v>
      </c>
      <c r="O13" s="158">
        <v>566</v>
      </c>
      <c r="P13" s="158">
        <v>166</v>
      </c>
      <c r="Q13" s="158">
        <f t="shared" si="3"/>
        <v>732</v>
      </c>
      <c r="R13" s="114"/>
      <c r="S13" s="158">
        <v>12</v>
      </c>
      <c r="T13" s="158">
        <v>12</v>
      </c>
      <c r="U13" s="158">
        <f t="shared" si="4"/>
        <v>24</v>
      </c>
      <c r="V13" s="158"/>
      <c r="W13" s="158">
        <v>81</v>
      </c>
      <c r="X13" s="158">
        <v>60</v>
      </c>
      <c r="Y13" s="158">
        <f t="shared" si="5"/>
        <v>141</v>
      </c>
      <c r="Z13" s="158"/>
      <c r="AA13" s="158">
        <v>141</v>
      </c>
      <c r="AB13" s="158">
        <v>69</v>
      </c>
      <c r="AC13" s="158">
        <f t="shared" si="6"/>
        <v>210</v>
      </c>
    </row>
    <row r="14" spans="2:29" ht="23.1" customHeight="1">
      <c r="B14" s="114" t="s">
        <v>6</v>
      </c>
      <c r="C14" s="431">
        <v>0</v>
      </c>
      <c r="D14" s="431">
        <v>0</v>
      </c>
      <c r="E14" s="431">
        <f t="shared" si="0"/>
        <v>0</v>
      </c>
      <c r="F14" s="114"/>
      <c r="G14" s="158">
        <v>178</v>
      </c>
      <c r="H14" s="158">
        <v>200</v>
      </c>
      <c r="I14" s="158">
        <f t="shared" si="1"/>
        <v>378</v>
      </c>
      <c r="J14" s="158"/>
      <c r="K14" s="158">
        <v>7</v>
      </c>
      <c r="L14" s="158">
        <v>15</v>
      </c>
      <c r="M14" s="158">
        <f t="shared" si="2"/>
        <v>22</v>
      </c>
      <c r="N14" s="114" t="s">
        <v>6</v>
      </c>
      <c r="O14" s="158">
        <v>778</v>
      </c>
      <c r="P14" s="158">
        <v>189</v>
      </c>
      <c r="Q14" s="158">
        <f t="shared" si="3"/>
        <v>967</v>
      </c>
      <c r="R14" s="114"/>
      <c r="S14" s="158">
        <v>2</v>
      </c>
      <c r="T14" s="158">
        <v>1</v>
      </c>
      <c r="U14" s="158">
        <f t="shared" si="4"/>
        <v>3</v>
      </c>
      <c r="V14" s="158"/>
      <c r="W14" s="158">
        <v>129</v>
      </c>
      <c r="X14" s="158">
        <v>107</v>
      </c>
      <c r="Y14" s="158">
        <f t="shared" si="5"/>
        <v>236</v>
      </c>
      <c r="Z14" s="158"/>
      <c r="AA14" s="158">
        <v>35</v>
      </c>
      <c r="AB14" s="158">
        <v>33</v>
      </c>
      <c r="AC14" s="158">
        <f t="shared" si="6"/>
        <v>68</v>
      </c>
    </row>
    <row r="15" spans="2:29" ht="23.1" customHeight="1">
      <c r="B15" s="114" t="s">
        <v>7</v>
      </c>
      <c r="C15" s="431">
        <v>522</v>
      </c>
      <c r="D15" s="431">
        <v>488</v>
      </c>
      <c r="E15" s="431">
        <f t="shared" si="0"/>
        <v>1010</v>
      </c>
      <c r="F15" s="114"/>
      <c r="G15" s="158">
        <v>417</v>
      </c>
      <c r="H15" s="158">
        <v>400</v>
      </c>
      <c r="I15" s="158">
        <f t="shared" si="1"/>
        <v>817</v>
      </c>
      <c r="J15" s="158"/>
      <c r="K15" s="158">
        <v>7</v>
      </c>
      <c r="L15" s="158">
        <v>7</v>
      </c>
      <c r="M15" s="158">
        <f t="shared" si="2"/>
        <v>14</v>
      </c>
      <c r="N15" s="114" t="s">
        <v>7</v>
      </c>
      <c r="O15" s="158">
        <v>209</v>
      </c>
      <c r="P15" s="158">
        <v>72</v>
      </c>
      <c r="Q15" s="158">
        <f t="shared" si="3"/>
        <v>281</v>
      </c>
      <c r="R15" s="114"/>
      <c r="S15" s="158">
        <v>19</v>
      </c>
      <c r="T15" s="158">
        <v>5</v>
      </c>
      <c r="U15" s="158">
        <f t="shared" si="4"/>
        <v>24</v>
      </c>
      <c r="V15" s="158"/>
      <c r="W15" s="158">
        <v>0</v>
      </c>
      <c r="X15" s="158">
        <v>0</v>
      </c>
      <c r="Y15" s="158">
        <f t="shared" si="5"/>
        <v>0</v>
      </c>
      <c r="Z15" s="158"/>
      <c r="AA15" s="158">
        <v>28</v>
      </c>
      <c r="AB15" s="158">
        <v>23</v>
      </c>
      <c r="AC15" s="158">
        <f t="shared" si="6"/>
        <v>51</v>
      </c>
    </row>
    <row r="16" spans="2:29" ht="23.1" customHeight="1">
      <c r="B16" s="114" t="s">
        <v>8</v>
      </c>
      <c r="C16" s="431">
        <v>579</v>
      </c>
      <c r="D16" s="431">
        <v>582</v>
      </c>
      <c r="E16" s="431">
        <f t="shared" si="0"/>
        <v>1161</v>
      </c>
      <c r="F16" s="114"/>
      <c r="G16" s="158">
        <v>156</v>
      </c>
      <c r="H16" s="158">
        <v>63</v>
      </c>
      <c r="I16" s="158">
        <f t="shared" si="1"/>
        <v>219</v>
      </c>
      <c r="J16" s="167"/>
      <c r="K16" s="167">
        <v>2</v>
      </c>
      <c r="L16" s="167">
        <v>3</v>
      </c>
      <c r="M16" s="167">
        <f t="shared" si="2"/>
        <v>5</v>
      </c>
      <c r="N16" s="114" t="s">
        <v>8</v>
      </c>
      <c r="O16" s="158">
        <v>1058</v>
      </c>
      <c r="P16" s="158">
        <v>307</v>
      </c>
      <c r="Q16" s="158">
        <f t="shared" si="3"/>
        <v>1365</v>
      </c>
      <c r="R16" s="114"/>
      <c r="S16" s="158">
        <v>0</v>
      </c>
      <c r="T16" s="158">
        <v>0</v>
      </c>
      <c r="U16" s="158">
        <f t="shared" si="4"/>
        <v>0</v>
      </c>
      <c r="V16" s="158"/>
      <c r="W16" s="158">
        <v>5</v>
      </c>
      <c r="X16" s="158">
        <v>2</v>
      </c>
      <c r="Y16" s="158">
        <f t="shared" si="5"/>
        <v>7</v>
      </c>
      <c r="Z16" s="158"/>
      <c r="AA16" s="158">
        <v>2</v>
      </c>
      <c r="AB16" s="158">
        <v>0</v>
      </c>
      <c r="AC16" s="158">
        <f t="shared" si="6"/>
        <v>2</v>
      </c>
    </row>
    <row r="17" spans="1:29" ht="23.1" customHeight="1">
      <c r="B17" s="114" t="s">
        <v>9</v>
      </c>
      <c r="C17" s="431">
        <v>55</v>
      </c>
      <c r="D17" s="431">
        <v>43</v>
      </c>
      <c r="E17" s="431">
        <f t="shared" si="0"/>
        <v>98</v>
      </c>
      <c r="F17" s="114"/>
      <c r="G17" s="158">
        <v>263</v>
      </c>
      <c r="H17" s="158">
        <v>171</v>
      </c>
      <c r="I17" s="158">
        <f t="shared" si="1"/>
        <v>434</v>
      </c>
      <c r="J17" s="159"/>
      <c r="K17" s="159">
        <v>22</v>
      </c>
      <c r="L17" s="159">
        <v>18</v>
      </c>
      <c r="M17" s="159">
        <f t="shared" si="2"/>
        <v>40</v>
      </c>
      <c r="N17" s="114" t="s">
        <v>9</v>
      </c>
      <c r="O17" s="158">
        <v>911</v>
      </c>
      <c r="P17" s="158">
        <v>311</v>
      </c>
      <c r="Q17" s="158">
        <f t="shared" si="3"/>
        <v>1222</v>
      </c>
      <c r="R17" s="114"/>
      <c r="S17" s="158">
        <v>0</v>
      </c>
      <c r="T17" s="158">
        <v>0</v>
      </c>
      <c r="U17" s="158">
        <f>SUM(S17:T17)</f>
        <v>0</v>
      </c>
      <c r="V17" s="158"/>
      <c r="W17" s="158">
        <v>30</v>
      </c>
      <c r="X17" s="158">
        <v>31</v>
      </c>
      <c r="Y17" s="158">
        <f t="shared" si="5"/>
        <v>61</v>
      </c>
      <c r="Z17" s="158"/>
      <c r="AA17" s="158">
        <v>0</v>
      </c>
      <c r="AB17" s="158">
        <v>0</v>
      </c>
      <c r="AC17" s="158">
        <f t="shared" si="6"/>
        <v>0</v>
      </c>
    </row>
    <row r="18" spans="1:29" ht="23.1" customHeight="1">
      <c r="B18" s="114" t="s">
        <v>10</v>
      </c>
      <c r="C18" s="431">
        <v>104</v>
      </c>
      <c r="D18" s="431">
        <v>81</v>
      </c>
      <c r="E18" s="431">
        <f t="shared" si="0"/>
        <v>185</v>
      </c>
      <c r="F18" s="114"/>
      <c r="G18" s="158">
        <v>164</v>
      </c>
      <c r="H18" s="158">
        <v>144</v>
      </c>
      <c r="I18" s="158">
        <f t="shared" si="1"/>
        <v>308</v>
      </c>
      <c r="J18" s="158"/>
      <c r="K18" s="158">
        <v>3</v>
      </c>
      <c r="L18" s="158">
        <v>3</v>
      </c>
      <c r="M18" s="158">
        <f t="shared" si="2"/>
        <v>6</v>
      </c>
      <c r="N18" s="114" t="s">
        <v>10</v>
      </c>
      <c r="O18" s="158">
        <v>303</v>
      </c>
      <c r="P18" s="158">
        <v>72</v>
      </c>
      <c r="Q18" s="158">
        <f t="shared" si="3"/>
        <v>375</v>
      </c>
      <c r="R18" s="114"/>
      <c r="S18" s="158">
        <v>0</v>
      </c>
      <c r="T18" s="158">
        <v>0</v>
      </c>
      <c r="U18" s="158">
        <f t="shared" si="4"/>
        <v>0</v>
      </c>
      <c r="V18" s="158"/>
      <c r="W18" s="158">
        <v>14</v>
      </c>
      <c r="X18" s="158">
        <v>6</v>
      </c>
      <c r="Y18" s="158">
        <f t="shared" si="5"/>
        <v>20</v>
      </c>
      <c r="Z18" s="158"/>
      <c r="AA18" s="158">
        <v>14</v>
      </c>
      <c r="AB18" s="158">
        <v>12</v>
      </c>
      <c r="AC18" s="158">
        <f t="shared" si="6"/>
        <v>26</v>
      </c>
    </row>
    <row r="19" spans="1:29" ht="23.1" customHeight="1">
      <c r="B19" s="114" t="s">
        <v>11</v>
      </c>
      <c r="C19" s="431">
        <v>17</v>
      </c>
      <c r="D19" s="431">
        <v>17</v>
      </c>
      <c r="E19" s="431">
        <f t="shared" si="0"/>
        <v>34</v>
      </c>
      <c r="F19" s="114"/>
      <c r="G19" s="158">
        <v>244</v>
      </c>
      <c r="H19" s="158">
        <v>169</v>
      </c>
      <c r="I19" s="158">
        <f t="shared" si="1"/>
        <v>413</v>
      </c>
      <c r="J19" s="158"/>
      <c r="K19" s="158">
        <v>44</v>
      </c>
      <c r="L19" s="158">
        <v>29</v>
      </c>
      <c r="M19" s="158">
        <f t="shared" si="2"/>
        <v>73</v>
      </c>
      <c r="N19" s="114" t="s">
        <v>11</v>
      </c>
      <c r="O19" s="158">
        <v>523</v>
      </c>
      <c r="P19" s="158">
        <v>164</v>
      </c>
      <c r="Q19" s="158">
        <f t="shared" si="3"/>
        <v>687</v>
      </c>
      <c r="R19" s="114"/>
      <c r="S19" s="158">
        <v>4</v>
      </c>
      <c r="T19" s="158">
        <v>2</v>
      </c>
      <c r="U19" s="158">
        <f t="shared" si="4"/>
        <v>6</v>
      </c>
      <c r="V19" s="158"/>
      <c r="W19" s="158">
        <v>3</v>
      </c>
      <c r="X19" s="158">
        <v>1</v>
      </c>
      <c r="Y19" s="158">
        <f t="shared" si="5"/>
        <v>4</v>
      </c>
      <c r="Z19" s="158"/>
      <c r="AA19" s="158">
        <v>4</v>
      </c>
      <c r="AB19" s="158">
        <v>4</v>
      </c>
      <c r="AC19" s="158">
        <f t="shared" si="6"/>
        <v>8</v>
      </c>
    </row>
    <row r="20" spans="1:29" ht="23.1" customHeight="1">
      <c r="B20" s="114" t="s">
        <v>12</v>
      </c>
      <c r="C20" s="431">
        <v>76</v>
      </c>
      <c r="D20" s="431">
        <v>76</v>
      </c>
      <c r="E20" s="431">
        <f t="shared" si="0"/>
        <v>152</v>
      </c>
      <c r="F20" s="114"/>
      <c r="G20" s="158">
        <v>168</v>
      </c>
      <c r="H20" s="158">
        <v>118</v>
      </c>
      <c r="I20" s="158">
        <f t="shared" si="1"/>
        <v>286</v>
      </c>
      <c r="J20" s="158"/>
      <c r="K20" s="158">
        <v>2</v>
      </c>
      <c r="L20" s="158">
        <v>6</v>
      </c>
      <c r="M20" s="158">
        <f t="shared" si="2"/>
        <v>8</v>
      </c>
      <c r="N20" s="114" t="s">
        <v>12</v>
      </c>
      <c r="O20" s="158">
        <v>508</v>
      </c>
      <c r="P20" s="158">
        <v>355</v>
      </c>
      <c r="Q20" s="158">
        <f t="shared" si="3"/>
        <v>863</v>
      </c>
      <c r="R20" s="114"/>
      <c r="S20" s="158">
        <v>0</v>
      </c>
      <c r="T20" s="158">
        <v>0</v>
      </c>
      <c r="U20" s="158">
        <f t="shared" si="4"/>
        <v>0</v>
      </c>
      <c r="V20" s="158"/>
      <c r="W20" s="158">
        <v>0</v>
      </c>
      <c r="X20" s="158">
        <v>0</v>
      </c>
      <c r="Y20" s="158">
        <f t="shared" si="5"/>
        <v>0</v>
      </c>
      <c r="Z20" s="158"/>
      <c r="AA20" s="158">
        <v>0</v>
      </c>
      <c r="AB20" s="158">
        <v>0</v>
      </c>
      <c r="AC20" s="158">
        <f t="shared" si="6"/>
        <v>0</v>
      </c>
    </row>
    <row r="21" spans="1:29" ht="23.1" customHeight="1" thickBot="1">
      <c r="B21" s="115" t="s">
        <v>13</v>
      </c>
      <c r="C21" s="432">
        <v>2092</v>
      </c>
      <c r="D21" s="432">
        <v>2071</v>
      </c>
      <c r="E21" s="432">
        <f t="shared" si="0"/>
        <v>4163</v>
      </c>
      <c r="F21" s="115"/>
      <c r="G21" s="159">
        <v>82</v>
      </c>
      <c r="H21" s="159">
        <v>21</v>
      </c>
      <c r="I21" s="159">
        <f t="shared" si="1"/>
        <v>103</v>
      </c>
      <c r="J21" s="172"/>
      <c r="K21" s="175">
        <v>3</v>
      </c>
      <c r="L21" s="175">
        <v>0</v>
      </c>
      <c r="M21" s="175">
        <f t="shared" si="2"/>
        <v>3</v>
      </c>
      <c r="N21" s="115" t="s">
        <v>13</v>
      </c>
      <c r="O21" s="158">
        <v>80</v>
      </c>
      <c r="P21" s="158">
        <v>18</v>
      </c>
      <c r="Q21" s="158">
        <f t="shared" si="3"/>
        <v>98</v>
      </c>
      <c r="R21" s="115"/>
      <c r="S21" s="159">
        <v>0</v>
      </c>
      <c r="T21" s="159">
        <v>0</v>
      </c>
      <c r="U21" s="159">
        <f t="shared" si="4"/>
        <v>0</v>
      </c>
      <c r="V21" s="159"/>
      <c r="W21" s="159">
        <v>0</v>
      </c>
      <c r="X21" s="159">
        <v>0</v>
      </c>
      <c r="Y21" s="159">
        <f t="shared" si="5"/>
        <v>0</v>
      </c>
      <c r="Z21" s="159"/>
      <c r="AA21" s="159">
        <v>1</v>
      </c>
      <c r="AB21" s="159">
        <v>1</v>
      </c>
      <c r="AC21" s="159">
        <f t="shared" si="6"/>
        <v>2</v>
      </c>
    </row>
    <row r="22" spans="1:29" s="121" customFormat="1" ht="23.1" customHeight="1" thickTop="1" thickBot="1">
      <c r="A22" s="284"/>
      <c r="B22" s="316" t="s">
        <v>112</v>
      </c>
      <c r="C22" s="433">
        <f>SUM(C6:C21)</f>
        <v>8655</v>
      </c>
      <c r="D22" s="433">
        <f>SUM(D6:D21)</f>
        <v>8094</v>
      </c>
      <c r="E22" s="433">
        <f t="shared" si="0"/>
        <v>16749</v>
      </c>
      <c r="F22" s="327"/>
      <c r="G22" s="174">
        <f>SUM(G6:G21)</f>
        <v>5908</v>
      </c>
      <c r="H22" s="174">
        <f>SUM(H6:H21)</f>
        <v>4743</v>
      </c>
      <c r="I22" s="174">
        <f t="shared" si="1"/>
        <v>10651</v>
      </c>
      <c r="J22" s="174"/>
      <c r="K22" s="174">
        <f>SUM(K6:K21)</f>
        <v>136</v>
      </c>
      <c r="L22" s="174">
        <f>SUM(L6:L21)</f>
        <v>122</v>
      </c>
      <c r="M22" s="174">
        <f t="shared" si="2"/>
        <v>258</v>
      </c>
      <c r="N22" s="316" t="s">
        <v>112</v>
      </c>
      <c r="O22" s="174">
        <f>SUM(O6:O21)</f>
        <v>10563</v>
      </c>
      <c r="P22" s="174">
        <f>SUM(P6:P21)</f>
        <v>4057</v>
      </c>
      <c r="Q22" s="174">
        <f t="shared" si="3"/>
        <v>14620</v>
      </c>
      <c r="R22" s="625"/>
      <c r="S22" s="174">
        <f>SUM(S6:S21)</f>
        <v>44</v>
      </c>
      <c r="T22" s="174">
        <f>SUM(T6:T21)</f>
        <v>33</v>
      </c>
      <c r="U22" s="174">
        <f t="shared" si="4"/>
        <v>77</v>
      </c>
      <c r="V22" s="174"/>
      <c r="W22" s="174">
        <f>SUM(W6:W21)</f>
        <v>529</v>
      </c>
      <c r="X22" s="174">
        <f>SUM(X6:X21)</f>
        <v>392</v>
      </c>
      <c r="Y22" s="174">
        <f t="shared" si="5"/>
        <v>921</v>
      </c>
      <c r="Z22" s="174"/>
      <c r="AA22" s="174">
        <f>SUM(AA6:AA21)</f>
        <v>473</v>
      </c>
      <c r="AB22" s="174">
        <f>SUM(AB6:AB21)</f>
        <v>321</v>
      </c>
      <c r="AC22" s="174">
        <f t="shared" si="6"/>
        <v>794</v>
      </c>
    </row>
    <row r="23" spans="1:29" s="533" customFormat="1" ht="23.1" customHeight="1" thickTop="1" thickBot="1">
      <c r="A23" s="440"/>
      <c r="B23" s="531" t="s">
        <v>110</v>
      </c>
      <c r="C23" s="541"/>
      <c r="D23" s="541"/>
      <c r="E23" s="541"/>
      <c r="F23" s="531"/>
      <c r="G23" s="532"/>
      <c r="H23" s="532"/>
      <c r="I23" s="532"/>
      <c r="J23" s="532"/>
      <c r="K23" s="532"/>
      <c r="L23" s="532"/>
      <c r="M23" s="532"/>
      <c r="N23" s="531" t="s">
        <v>110</v>
      </c>
      <c r="O23" s="624"/>
      <c r="P23" s="624"/>
      <c r="Q23" s="624"/>
      <c r="R23" s="624"/>
      <c r="S23" s="532"/>
      <c r="T23" s="532"/>
      <c r="U23" s="532"/>
      <c r="V23" s="532"/>
      <c r="W23" s="532"/>
      <c r="X23" s="532"/>
      <c r="Y23" s="532"/>
      <c r="Z23" s="532"/>
      <c r="AA23" s="532"/>
      <c r="AB23" s="532"/>
      <c r="AC23" s="532"/>
    </row>
    <row r="24" spans="1:29" ht="23.1" customHeight="1" thickTop="1">
      <c r="A24" s="440"/>
      <c r="B24" s="114" t="s">
        <v>14</v>
      </c>
      <c r="C24" s="176">
        <v>0</v>
      </c>
      <c r="D24" s="176">
        <v>0</v>
      </c>
      <c r="E24" s="176">
        <f>SUM(C24:D24)</f>
        <v>0</v>
      </c>
      <c r="F24" s="114"/>
      <c r="G24" s="176">
        <v>4</v>
      </c>
      <c r="H24" s="168">
        <v>9</v>
      </c>
      <c r="I24" s="168">
        <f>SUM(G24:H24)</f>
        <v>13</v>
      </c>
      <c r="J24" s="168"/>
      <c r="K24" s="168">
        <v>0</v>
      </c>
      <c r="L24" s="168">
        <v>0</v>
      </c>
      <c r="M24" s="168">
        <f>SUM(K24:L24)</f>
        <v>0</v>
      </c>
      <c r="N24" s="114" t="s">
        <v>14</v>
      </c>
      <c r="O24" s="168">
        <v>28</v>
      </c>
      <c r="P24" s="168">
        <v>17</v>
      </c>
      <c r="Q24" s="168">
        <f>SUM(O24:P24)</f>
        <v>45</v>
      </c>
      <c r="R24" s="113"/>
      <c r="S24" s="168">
        <v>1</v>
      </c>
      <c r="T24" s="168">
        <v>0</v>
      </c>
      <c r="U24" s="168">
        <f>SUM(S24:T24)</f>
        <v>1</v>
      </c>
      <c r="V24" s="168"/>
      <c r="W24" s="168">
        <v>7</v>
      </c>
      <c r="X24" s="168">
        <v>8</v>
      </c>
      <c r="Y24" s="168">
        <f>SUM(W24:X24)</f>
        <v>15</v>
      </c>
      <c r="Z24" s="168"/>
      <c r="AA24" s="168">
        <v>15</v>
      </c>
      <c r="AB24" s="168">
        <v>19</v>
      </c>
      <c r="AC24" s="168">
        <f>SUM(AA24:AB24)</f>
        <v>34</v>
      </c>
    </row>
    <row r="25" spans="1:29" ht="23.1" customHeight="1">
      <c r="A25" s="440"/>
      <c r="B25" s="119" t="s">
        <v>17</v>
      </c>
      <c r="C25" s="158">
        <v>282</v>
      </c>
      <c r="D25" s="158">
        <v>399</v>
      </c>
      <c r="E25" s="158">
        <f>SUM(C25:D25)</f>
        <v>681</v>
      </c>
      <c r="F25" s="119"/>
      <c r="G25" s="158">
        <v>359</v>
      </c>
      <c r="H25" s="167">
        <v>282</v>
      </c>
      <c r="I25" s="167">
        <f>SUM(G25:H25)</f>
        <v>641</v>
      </c>
      <c r="J25" s="167"/>
      <c r="K25" s="167">
        <v>1</v>
      </c>
      <c r="L25" s="167">
        <v>0</v>
      </c>
      <c r="M25" s="167">
        <f>SUM(K25:L25)</f>
        <v>1</v>
      </c>
      <c r="N25" s="119" t="s">
        <v>17</v>
      </c>
      <c r="O25" s="168">
        <v>167</v>
      </c>
      <c r="P25" s="168">
        <v>58</v>
      </c>
      <c r="Q25" s="168">
        <f>SUM(O25:P25)</f>
        <v>225</v>
      </c>
      <c r="R25" s="601"/>
      <c r="S25" s="167">
        <v>0</v>
      </c>
      <c r="T25" s="167">
        <v>0</v>
      </c>
      <c r="U25" s="167">
        <f>SUM(S25:T25)</f>
        <v>0</v>
      </c>
      <c r="V25" s="167"/>
      <c r="W25" s="167">
        <v>42</v>
      </c>
      <c r="X25" s="167">
        <v>35</v>
      </c>
      <c r="Y25" s="167">
        <f>SUM(W25:X25)</f>
        <v>77</v>
      </c>
      <c r="Z25" s="167"/>
      <c r="AA25" s="167">
        <v>82</v>
      </c>
      <c r="AB25" s="167">
        <v>36</v>
      </c>
      <c r="AC25" s="168">
        <f>SUM(AA25:AB25)</f>
        <v>118</v>
      </c>
    </row>
    <row r="26" spans="1:29" ht="23.1" customHeight="1" thickBot="1">
      <c r="A26" s="440"/>
      <c r="B26" s="163" t="s">
        <v>15</v>
      </c>
      <c r="C26" s="159">
        <v>0</v>
      </c>
      <c r="D26" s="159">
        <v>0</v>
      </c>
      <c r="E26" s="159">
        <f>SUM(C26:D26)</f>
        <v>0</v>
      </c>
      <c r="F26" s="163"/>
      <c r="G26" s="159">
        <v>82</v>
      </c>
      <c r="H26" s="159">
        <v>39</v>
      </c>
      <c r="I26" s="172">
        <f>SUM(G26:H26)</f>
        <v>121</v>
      </c>
      <c r="J26" s="172"/>
      <c r="K26" s="159">
        <v>0</v>
      </c>
      <c r="L26" s="159">
        <v>0</v>
      </c>
      <c r="M26" s="159">
        <f>SUM(K26:L26)</f>
        <v>0</v>
      </c>
      <c r="N26" s="163" t="s">
        <v>15</v>
      </c>
      <c r="O26" s="168">
        <v>341</v>
      </c>
      <c r="P26" s="168">
        <v>92</v>
      </c>
      <c r="Q26" s="168">
        <f>SUM(O26:P26)</f>
        <v>433</v>
      </c>
      <c r="R26" s="148"/>
      <c r="S26" s="172">
        <v>0</v>
      </c>
      <c r="T26" s="172">
        <v>1</v>
      </c>
      <c r="U26" s="172">
        <f>SUM(S26:T26)</f>
        <v>1</v>
      </c>
      <c r="V26" s="172"/>
      <c r="W26" s="172">
        <v>6</v>
      </c>
      <c r="X26" s="172">
        <v>2</v>
      </c>
      <c r="Y26" s="172">
        <f>SUM(W26:X26)</f>
        <v>8</v>
      </c>
      <c r="Z26" s="172"/>
      <c r="AA26" s="172">
        <v>0</v>
      </c>
      <c r="AB26" s="172">
        <v>0</v>
      </c>
      <c r="AC26" s="175">
        <f>SUM(AA26:AB26)</f>
        <v>0</v>
      </c>
    </row>
    <row r="27" spans="1:29" s="121" customFormat="1" ht="23.1" customHeight="1" thickTop="1" thickBot="1">
      <c r="A27" s="440"/>
      <c r="B27" s="316" t="s">
        <v>112</v>
      </c>
      <c r="C27" s="433">
        <f>SUM(C24:C26)</f>
        <v>282</v>
      </c>
      <c r="D27" s="433">
        <f>SUM(D24:D26)</f>
        <v>399</v>
      </c>
      <c r="E27" s="433">
        <f>SUM(C27:D27)</f>
        <v>681</v>
      </c>
      <c r="F27" s="327"/>
      <c r="G27" s="174">
        <f>SUM(G24:G26)</f>
        <v>445</v>
      </c>
      <c r="H27" s="174">
        <f>SUM(H24:H26)</f>
        <v>330</v>
      </c>
      <c r="I27" s="174">
        <f>SUM(G27:H27)</f>
        <v>775</v>
      </c>
      <c r="J27" s="174"/>
      <c r="K27" s="174">
        <f>SUM(K24:K26)</f>
        <v>1</v>
      </c>
      <c r="L27" s="174">
        <f>SUM(L24:L26)</f>
        <v>0</v>
      </c>
      <c r="M27" s="174">
        <f>SUM(K27:L27)</f>
        <v>1</v>
      </c>
      <c r="N27" s="316" t="s">
        <v>112</v>
      </c>
      <c r="O27" s="174">
        <f>SUM(O24:O26)</f>
        <v>536</v>
      </c>
      <c r="P27" s="174">
        <f>SUM(P24:P26)</f>
        <v>167</v>
      </c>
      <c r="Q27" s="174">
        <f>SUM(O27:P27)</f>
        <v>703</v>
      </c>
      <c r="R27" s="625"/>
      <c r="S27" s="174">
        <f>SUM(S24:S26)</f>
        <v>1</v>
      </c>
      <c r="T27" s="174">
        <f>SUM(T24:T26)</f>
        <v>1</v>
      </c>
      <c r="U27" s="174">
        <f>SUM(S27:T27)</f>
        <v>2</v>
      </c>
      <c r="V27" s="174"/>
      <c r="W27" s="174">
        <f>SUM(W24:W26)</f>
        <v>55</v>
      </c>
      <c r="X27" s="174">
        <f>SUM(X24:X26)</f>
        <v>45</v>
      </c>
      <c r="Y27" s="174">
        <f>SUM(W27:X27)</f>
        <v>100</v>
      </c>
      <c r="Z27" s="174"/>
      <c r="AA27" s="174">
        <f>SUM(AA24:AA26)</f>
        <v>97</v>
      </c>
      <c r="AB27" s="174">
        <f>SUM(AB24:AB26)</f>
        <v>55</v>
      </c>
      <c r="AC27" s="177">
        <f>SUM(AA27:AB27)</f>
        <v>152</v>
      </c>
    </row>
    <row r="28" spans="1:29" s="533" customFormat="1" ht="23.1" customHeight="1" thickTop="1" thickBot="1">
      <c r="A28" s="440"/>
      <c r="B28" s="531" t="s">
        <v>113</v>
      </c>
      <c r="C28" s="536">
        <f>C22+C27</f>
        <v>8937</v>
      </c>
      <c r="D28" s="536">
        <f t="shared" ref="D28:M28" si="7">D22+D27</f>
        <v>8493</v>
      </c>
      <c r="E28" s="536">
        <f t="shared" si="7"/>
        <v>17430</v>
      </c>
      <c r="F28" s="536">
        <f t="shared" si="7"/>
        <v>0</v>
      </c>
      <c r="G28" s="536">
        <f t="shared" si="7"/>
        <v>6353</v>
      </c>
      <c r="H28" s="536">
        <f t="shared" si="7"/>
        <v>5073</v>
      </c>
      <c r="I28" s="536">
        <f t="shared" si="7"/>
        <v>11426</v>
      </c>
      <c r="J28" s="536">
        <f t="shared" si="7"/>
        <v>0</v>
      </c>
      <c r="K28" s="536">
        <f t="shared" si="7"/>
        <v>137</v>
      </c>
      <c r="L28" s="536">
        <f t="shared" si="7"/>
        <v>122</v>
      </c>
      <c r="M28" s="536">
        <f t="shared" si="7"/>
        <v>259</v>
      </c>
      <c r="N28" s="531" t="s">
        <v>113</v>
      </c>
      <c r="O28" s="532">
        <f>O22+O27</f>
        <v>11099</v>
      </c>
      <c r="P28" s="532">
        <f t="shared" ref="P28:Q28" si="8">P22+P27</f>
        <v>4224</v>
      </c>
      <c r="Q28" s="532">
        <f t="shared" si="8"/>
        <v>15323</v>
      </c>
      <c r="R28" s="624"/>
      <c r="S28" s="532">
        <f>S22+S27</f>
        <v>45</v>
      </c>
      <c r="T28" s="532">
        <f t="shared" ref="T28:AC28" si="9">T22+T27</f>
        <v>34</v>
      </c>
      <c r="U28" s="532">
        <f t="shared" si="9"/>
        <v>79</v>
      </c>
      <c r="V28" s="532">
        <f t="shared" si="9"/>
        <v>0</v>
      </c>
      <c r="W28" s="532">
        <f t="shared" si="9"/>
        <v>584</v>
      </c>
      <c r="X28" s="532">
        <f t="shared" si="9"/>
        <v>437</v>
      </c>
      <c r="Y28" s="532">
        <f t="shared" si="9"/>
        <v>1021</v>
      </c>
      <c r="Z28" s="532">
        <f t="shared" si="9"/>
        <v>0</v>
      </c>
      <c r="AA28" s="532">
        <f t="shared" si="9"/>
        <v>570</v>
      </c>
      <c r="AB28" s="532">
        <f t="shared" si="9"/>
        <v>376</v>
      </c>
      <c r="AC28" s="532">
        <f t="shared" si="9"/>
        <v>946</v>
      </c>
    </row>
    <row r="29" spans="1:29" s="121" customFormat="1" ht="22.5" customHeight="1" thickTop="1">
      <c r="A29" s="284"/>
      <c r="B29" s="83"/>
      <c r="C29" s="355"/>
      <c r="D29" s="355"/>
      <c r="E29" s="355"/>
      <c r="F29" s="355"/>
      <c r="G29" s="83"/>
      <c r="H29" s="83"/>
      <c r="I29" s="83"/>
      <c r="J29" s="83"/>
      <c r="K29" s="83"/>
      <c r="L29" s="83"/>
      <c r="M29" s="165" t="s">
        <v>109</v>
      </c>
    </row>
    <row r="30" spans="1:29" s="121" customFormat="1" ht="3.75" hidden="1" customHeight="1">
      <c r="B30" s="83"/>
      <c r="C30" s="355"/>
      <c r="D30" s="355"/>
      <c r="E30" s="355"/>
      <c r="F30" s="355"/>
      <c r="G30" s="83"/>
      <c r="H30" s="83"/>
      <c r="I30" s="83"/>
      <c r="J30" s="83"/>
      <c r="K30" s="83"/>
      <c r="L30" s="83"/>
      <c r="M30" s="165"/>
    </row>
    <row r="31" spans="1:29" ht="22.5" customHeight="1">
      <c r="B31" s="764" t="s">
        <v>240</v>
      </c>
      <c r="C31" s="764"/>
      <c r="D31" s="764"/>
      <c r="E31" s="764"/>
      <c r="F31" s="764"/>
      <c r="G31" s="764"/>
      <c r="H31" s="764"/>
      <c r="I31" s="764"/>
      <c r="J31" s="764"/>
      <c r="K31" s="764"/>
      <c r="L31" s="122"/>
      <c r="M31" s="122"/>
      <c r="N31" s="764" t="s">
        <v>240</v>
      </c>
      <c r="O31" s="764"/>
      <c r="P31" s="764"/>
      <c r="Q31" s="764"/>
      <c r="R31" s="764"/>
      <c r="S31" s="764"/>
      <c r="T31" s="764"/>
      <c r="U31" s="764"/>
      <c r="V31" s="764"/>
      <c r="W31" s="764"/>
      <c r="X31" s="764"/>
      <c r="Y31" s="764"/>
      <c r="Z31" s="764"/>
      <c r="AA31" s="764"/>
    </row>
    <row r="32" spans="1:29" s="155" customFormat="1" ht="13.5" customHeight="1">
      <c r="A32" s="284"/>
      <c r="B32" s="150"/>
      <c r="C32" s="353"/>
      <c r="D32" s="353"/>
      <c r="E32" s="353"/>
      <c r="F32" s="353"/>
      <c r="N32" s="150"/>
      <c r="O32" s="623"/>
      <c r="P32" s="623"/>
      <c r="Q32" s="623"/>
      <c r="R32" s="623"/>
      <c r="S32" s="150"/>
      <c r="T32" s="150"/>
      <c r="U32" s="150"/>
      <c r="V32" s="150"/>
      <c r="W32" s="150"/>
      <c r="X32" s="150"/>
      <c r="Y32" s="150"/>
      <c r="Z32" s="150"/>
    </row>
    <row r="33" spans="1:29" s="155" customFormat="1" ht="17.25" customHeight="1">
      <c r="A33" s="284"/>
      <c r="B33" s="150"/>
      <c r="C33" s="353"/>
      <c r="D33" s="353"/>
      <c r="E33" s="353"/>
      <c r="F33" s="353"/>
      <c r="N33" s="150"/>
      <c r="O33" s="623"/>
      <c r="P33" s="623"/>
      <c r="Q33" s="623"/>
      <c r="R33" s="623"/>
      <c r="S33" s="150"/>
      <c r="T33" s="150"/>
      <c r="U33" s="150"/>
      <c r="V33" s="150"/>
      <c r="W33" s="150"/>
      <c r="X33" s="150"/>
      <c r="Y33" s="150"/>
      <c r="Z33" s="150"/>
    </row>
    <row r="34" spans="1:29" s="155" customFormat="1" ht="16.5" customHeight="1">
      <c r="A34" s="284"/>
      <c r="B34" s="150"/>
      <c r="C34" s="353"/>
      <c r="D34" s="353"/>
      <c r="E34" s="353"/>
      <c r="F34" s="353"/>
      <c r="N34" s="150"/>
      <c r="O34" s="623"/>
      <c r="P34" s="623"/>
      <c r="Q34" s="623"/>
      <c r="R34" s="623"/>
      <c r="S34" s="150"/>
      <c r="T34" s="150"/>
      <c r="U34" s="150"/>
      <c r="V34" s="150"/>
      <c r="W34" s="150"/>
      <c r="X34" s="150"/>
      <c r="Y34" s="150"/>
      <c r="Z34" s="150"/>
    </row>
    <row r="35" spans="1:29" s="155" customFormat="1" ht="8.25" customHeight="1">
      <c r="A35" s="284"/>
      <c r="B35" s="150"/>
      <c r="C35" s="353"/>
      <c r="D35" s="353"/>
      <c r="E35" s="353"/>
      <c r="F35" s="353"/>
      <c r="N35" s="150"/>
      <c r="O35" s="623"/>
      <c r="P35" s="623"/>
      <c r="Q35" s="623"/>
      <c r="R35" s="623"/>
      <c r="S35" s="150"/>
      <c r="T35" s="150"/>
      <c r="U35" s="150"/>
      <c r="V35" s="150"/>
      <c r="W35" s="150"/>
      <c r="X35" s="150"/>
      <c r="Y35" s="150"/>
      <c r="Z35" s="150"/>
    </row>
    <row r="36" spans="1:29" s="155" customFormat="1" ht="10.5" customHeight="1">
      <c r="A36" s="284"/>
      <c r="B36" s="150"/>
      <c r="C36" s="353"/>
      <c r="D36" s="353"/>
      <c r="E36" s="353"/>
      <c r="F36" s="353"/>
      <c r="N36" s="150"/>
      <c r="O36" s="623"/>
      <c r="P36" s="623"/>
      <c r="Q36" s="623"/>
      <c r="R36" s="623"/>
      <c r="S36" s="150"/>
      <c r="T36" s="150"/>
      <c r="U36" s="150"/>
      <c r="V36" s="150"/>
      <c r="W36" s="150"/>
      <c r="X36" s="150"/>
      <c r="Y36" s="150"/>
      <c r="Z36" s="150"/>
    </row>
    <row r="37" spans="1:29" ht="14.25" customHeight="1"/>
    <row r="38" spans="1:29" s="155" customFormat="1" ht="18" customHeight="1">
      <c r="A38" s="284"/>
      <c r="C38" s="284"/>
      <c r="D38" s="284"/>
      <c r="E38" s="284"/>
      <c r="F38" s="284"/>
      <c r="O38" s="284"/>
      <c r="P38" s="284"/>
      <c r="Q38" s="284"/>
      <c r="R38" s="284"/>
    </row>
    <row r="39" spans="1:29" ht="22.5" customHeight="1">
      <c r="B39" s="782" t="s">
        <v>130</v>
      </c>
      <c r="C39" s="782"/>
      <c r="D39" s="782"/>
      <c r="E39" s="782"/>
      <c r="F39" s="782"/>
      <c r="G39" s="782"/>
      <c r="H39" s="782"/>
      <c r="I39" s="782"/>
      <c r="J39" s="149"/>
      <c r="K39" s="185"/>
      <c r="L39" s="185"/>
      <c r="M39" s="689">
        <v>33</v>
      </c>
      <c r="N39" s="782" t="s">
        <v>130</v>
      </c>
      <c r="O39" s="782"/>
      <c r="P39" s="782"/>
      <c r="Q39" s="782"/>
      <c r="R39" s="782"/>
      <c r="S39" s="782"/>
      <c r="T39" s="782"/>
      <c r="U39" s="782"/>
      <c r="V39" s="149"/>
      <c r="W39" s="185"/>
      <c r="X39" s="185"/>
      <c r="Y39" s="185"/>
      <c r="Z39" s="185"/>
      <c r="AA39" s="185"/>
      <c r="AB39" s="185"/>
      <c r="AC39" s="689">
        <v>34</v>
      </c>
    </row>
    <row r="40" spans="1:29" ht="15" customHeight="1">
      <c r="G40" s="123"/>
      <c r="K40" s="764"/>
      <c r="L40" s="764"/>
      <c r="M40" s="764"/>
      <c r="N40" s="764"/>
      <c r="O40" s="764"/>
      <c r="P40" s="764"/>
      <c r="Q40" s="764"/>
      <c r="R40" s="764"/>
      <c r="S40" s="764"/>
      <c r="T40" s="764"/>
      <c r="U40" s="764"/>
      <c r="V40" s="764"/>
    </row>
    <row r="41" spans="1:29" ht="12.75" customHeight="1">
      <c r="K41" s="122"/>
      <c r="L41" s="122"/>
      <c r="M41" s="122"/>
      <c r="N41" s="122"/>
      <c r="O41" s="122"/>
      <c r="P41" s="122"/>
      <c r="Q41" s="122"/>
      <c r="R41" s="122"/>
      <c r="S41" s="122"/>
      <c r="T41" s="122"/>
      <c r="U41" s="122"/>
      <c r="V41" s="122"/>
    </row>
    <row r="42" spans="1:29">
      <c r="X42" s="47" t="s">
        <v>99</v>
      </c>
    </row>
  </sheetData>
  <mergeCells count="27">
    <mergeCell ref="K40:V40"/>
    <mergeCell ref="B2:C2"/>
    <mergeCell ref="F3:F5"/>
    <mergeCell ref="B39:I39"/>
    <mergeCell ref="N39:U39"/>
    <mergeCell ref="O3:Q3"/>
    <mergeCell ref="O4:O5"/>
    <mergeCell ref="P4:P5"/>
    <mergeCell ref="Q4:Q5"/>
    <mergeCell ref="C3:E3"/>
    <mergeCell ref="C4:C5"/>
    <mergeCell ref="D4:D5"/>
    <mergeCell ref="E4:E5"/>
    <mergeCell ref="N31:AA31"/>
    <mergeCell ref="B31:K31"/>
    <mergeCell ref="B1:M1"/>
    <mergeCell ref="N1:AC1"/>
    <mergeCell ref="S3:AC3"/>
    <mergeCell ref="N3:N5"/>
    <mergeCell ref="AA4:AC4"/>
    <mergeCell ref="S4:U4"/>
    <mergeCell ref="W4:Y4"/>
    <mergeCell ref="K4:M4"/>
    <mergeCell ref="G3:M3"/>
    <mergeCell ref="G4:I4"/>
    <mergeCell ref="B3:B5"/>
    <mergeCell ref="N2:S2"/>
  </mergeCells>
  <printOptions horizontalCentered="1"/>
  <pageMargins left="0.70866141732283505" right="0.70866141732283505" top="0.59055118110236204" bottom="0.19685039370078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2">
    <tabColor rgb="FF993366"/>
  </sheetPr>
  <dimension ref="A1:X40"/>
  <sheetViews>
    <sheetView rightToLeft="1" view="pageBreakPreview" workbookViewId="0">
      <selection activeCell="A27" sqref="A27"/>
    </sheetView>
  </sheetViews>
  <sheetFormatPr defaultColWidth="13.28515625" defaultRowHeight="12.75"/>
  <cols>
    <col min="1" max="1" width="13.140625" style="96" customWidth="1"/>
    <col min="2" max="4" width="7.28515625" style="96" customWidth="1"/>
    <col min="5" max="5" width="0.7109375" style="96" customWidth="1"/>
    <col min="6" max="8" width="7.28515625" style="96" customWidth="1"/>
    <col min="9" max="9" width="0.85546875" style="96" customWidth="1"/>
    <col min="10" max="12" width="7.28515625" style="96" customWidth="1"/>
    <col min="13" max="13" width="0.85546875" style="96" customWidth="1"/>
    <col min="14" max="14" width="5" style="96" customWidth="1"/>
    <col min="15" max="16" width="6" style="96" customWidth="1"/>
    <col min="17" max="17" width="0.85546875" style="96" customWidth="1"/>
    <col min="18" max="20" width="7.28515625" style="96" customWidth="1"/>
    <col min="21" max="21" width="0.5703125" style="284" customWidth="1"/>
    <col min="22" max="23" width="7.28515625" style="284" customWidth="1"/>
    <col min="24" max="24" width="10" style="284" customWidth="1"/>
    <col min="25" max="16384" width="13.28515625" style="96"/>
  </cols>
  <sheetData>
    <row r="1" spans="1:24" ht="19.5" customHeight="1">
      <c r="A1" s="768" t="s">
        <v>541</v>
      </c>
      <c r="B1" s="768"/>
      <c r="C1" s="768"/>
      <c r="D1" s="768"/>
      <c r="E1" s="768"/>
      <c r="F1" s="768"/>
      <c r="G1" s="768"/>
      <c r="H1" s="768"/>
      <c r="I1" s="768"/>
      <c r="J1" s="768"/>
      <c r="K1" s="768"/>
      <c r="L1" s="768"/>
      <c r="M1" s="768"/>
      <c r="N1" s="768"/>
      <c r="O1" s="768"/>
      <c r="P1" s="768"/>
      <c r="Q1" s="768"/>
      <c r="R1" s="768"/>
      <c r="S1" s="768"/>
      <c r="T1" s="768"/>
      <c r="U1" s="768"/>
      <c r="V1" s="768"/>
      <c r="W1" s="768"/>
      <c r="X1" s="768"/>
    </row>
    <row r="2" spans="1:24" ht="16.5" customHeight="1" thickBot="1">
      <c r="A2" s="780" t="s">
        <v>287</v>
      </c>
      <c r="B2" s="780"/>
      <c r="C2" s="263"/>
      <c r="D2" s="263"/>
      <c r="E2" s="263"/>
      <c r="F2" s="263"/>
      <c r="G2" s="263"/>
      <c r="H2" s="263"/>
      <c r="I2" s="263"/>
      <c r="J2" s="263"/>
      <c r="K2" s="263"/>
      <c r="L2" s="263"/>
      <c r="M2" s="263"/>
      <c r="N2" s="263"/>
      <c r="O2" s="263"/>
      <c r="P2" s="263"/>
      <c r="Q2" s="263"/>
      <c r="R2" s="263"/>
      <c r="S2" s="263"/>
      <c r="T2" s="263"/>
      <c r="U2" s="301"/>
      <c r="V2" s="301"/>
      <c r="W2" s="301"/>
      <c r="X2" s="301"/>
    </row>
    <row r="3" spans="1:24" ht="20.25" customHeight="1" thickTop="1">
      <c r="A3" s="769" t="s">
        <v>16</v>
      </c>
      <c r="B3" s="784" t="s">
        <v>177</v>
      </c>
      <c r="C3" s="784"/>
      <c r="D3" s="784"/>
      <c r="E3" s="784"/>
      <c r="F3" s="784"/>
      <c r="G3" s="784"/>
      <c r="H3" s="784"/>
      <c r="I3" s="784"/>
      <c r="J3" s="784"/>
      <c r="K3" s="784"/>
      <c r="L3" s="784"/>
      <c r="M3" s="784"/>
      <c r="N3" s="784"/>
      <c r="O3" s="784"/>
      <c r="P3" s="784"/>
      <c r="Q3" s="784"/>
      <c r="R3" s="784"/>
      <c r="S3" s="784"/>
      <c r="T3" s="784"/>
      <c r="U3" s="784"/>
      <c r="V3" s="784"/>
      <c r="W3" s="784"/>
      <c r="X3" s="769" t="s">
        <v>236</v>
      </c>
    </row>
    <row r="4" spans="1:24" ht="15.75" customHeight="1">
      <c r="A4" s="775"/>
      <c r="B4" s="792" t="s">
        <v>36</v>
      </c>
      <c r="C4" s="792"/>
      <c r="D4" s="792"/>
      <c r="E4" s="566"/>
      <c r="F4" s="792" t="s">
        <v>37</v>
      </c>
      <c r="G4" s="792"/>
      <c r="H4" s="792"/>
      <c r="I4" s="566"/>
      <c r="J4" s="792" t="s">
        <v>38</v>
      </c>
      <c r="K4" s="792"/>
      <c r="L4" s="792"/>
      <c r="M4" s="566"/>
      <c r="N4" s="792" t="s">
        <v>39</v>
      </c>
      <c r="O4" s="792"/>
      <c r="P4" s="792"/>
      <c r="Q4" s="566"/>
      <c r="R4" s="791" t="s">
        <v>129</v>
      </c>
      <c r="S4" s="791"/>
      <c r="T4" s="791"/>
      <c r="U4" s="568"/>
      <c r="V4" s="791" t="s">
        <v>2</v>
      </c>
      <c r="W4" s="791"/>
      <c r="X4" s="775"/>
    </row>
    <row r="5" spans="1:24" ht="17.25" customHeight="1">
      <c r="A5" s="770"/>
      <c r="B5" s="530" t="s">
        <v>19</v>
      </c>
      <c r="C5" s="530" t="s">
        <v>66</v>
      </c>
      <c r="D5" s="530" t="s">
        <v>102</v>
      </c>
      <c r="E5" s="567"/>
      <c r="F5" s="530" t="s">
        <v>19</v>
      </c>
      <c r="G5" s="530" t="s">
        <v>66</v>
      </c>
      <c r="H5" s="530" t="s">
        <v>102</v>
      </c>
      <c r="I5" s="567"/>
      <c r="J5" s="530" t="s">
        <v>19</v>
      </c>
      <c r="K5" s="530" t="s">
        <v>66</v>
      </c>
      <c r="L5" s="530" t="s">
        <v>102</v>
      </c>
      <c r="M5" s="567"/>
      <c r="N5" s="530" t="s">
        <v>19</v>
      </c>
      <c r="O5" s="530" t="s">
        <v>66</v>
      </c>
      <c r="P5" s="530" t="s">
        <v>102</v>
      </c>
      <c r="Q5" s="567"/>
      <c r="R5" s="530" t="s">
        <v>19</v>
      </c>
      <c r="S5" s="530" t="s">
        <v>66</v>
      </c>
      <c r="T5" s="530" t="s">
        <v>2</v>
      </c>
      <c r="U5" s="569"/>
      <c r="V5" s="530" t="s">
        <v>19</v>
      </c>
      <c r="W5" s="530" t="s">
        <v>66</v>
      </c>
      <c r="X5" s="770"/>
    </row>
    <row r="6" spans="1:24" ht="18.75" customHeight="1">
      <c r="A6" s="116" t="s">
        <v>0</v>
      </c>
      <c r="B6" s="352">
        <v>5</v>
      </c>
      <c r="C6" s="352">
        <v>3</v>
      </c>
      <c r="D6" s="352">
        <f t="shared" ref="D6:D22" si="0">SUM(B6:C6)</f>
        <v>8</v>
      </c>
      <c r="E6" s="287">
        <f>SUM(B6:C6)</f>
        <v>8</v>
      </c>
      <c r="F6" s="352">
        <v>22</v>
      </c>
      <c r="G6" s="352">
        <v>17</v>
      </c>
      <c r="H6" s="352">
        <f t="shared" ref="H6:H22" si="1">SUM(F6:G6)</f>
        <v>39</v>
      </c>
      <c r="I6" s="137"/>
      <c r="J6" s="352">
        <v>2</v>
      </c>
      <c r="K6" s="352">
        <v>5</v>
      </c>
      <c r="L6" s="352">
        <f t="shared" ref="L6:L22" si="2">SUM(J6:K6)</f>
        <v>7</v>
      </c>
      <c r="M6" s="197"/>
      <c r="N6" s="352">
        <v>0</v>
      </c>
      <c r="O6" s="352">
        <v>0</v>
      </c>
      <c r="P6" s="352">
        <f t="shared" ref="P6:P22" si="3">SUM(N6:O6)</f>
        <v>0</v>
      </c>
      <c r="Q6" s="197"/>
      <c r="R6" s="352">
        <v>122</v>
      </c>
      <c r="S6" s="352">
        <v>227</v>
      </c>
      <c r="T6" s="352">
        <f t="shared" ref="T6:T22" si="4">SUM(R6:S6)</f>
        <v>349</v>
      </c>
      <c r="U6" s="172"/>
      <c r="V6" s="352">
        <f>B6+F6+J6+N6+R6</f>
        <v>151</v>
      </c>
      <c r="W6" s="352">
        <f>C6+G6+K6+O6+S6</f>
        <v>252</v>
      </c>
      <c r="X6" s="352">
        <f>V6+W6</f>
        <v>403</v>
      </c>
    </row>
    <row r="7" spans="1:24" ht="20.100000000000001" customHeight="1">
      <c r="A7" s="114" t="s">
        <v>1</v>
      </c>
      <c r="B7" s="286">
        <v>47</v>
      </c>
      <c r="C7" s="286">
        <v>36</v>
      </c>
      <c r="D7" s="286">
        <f t="shared" si="0"/>
        <v>83</v>
      </c>
      <c r="E7" s="133"/>
      <c r="F7" s="158">
        <v>28</v>
      </c>
      <c r="G7" s="158">
        <v>38</v>
      </c>
      <c r="H7" s="158">
        <f t="shared" si="1"/>
        <v>66</v>
      </c>
      <c r="I7" s="133"/>
      <c r="J7" s="158">
        <v>9</v>
      </c>
      <c r="K7" s="158">
        <v>6</v>
      </c>
      <c r="L7" s="158">
        <f t="shared" si="2"/>
        <v>15</v>
      </c>
      <c r="M7" s="198"/>
      <c r="N7" s="198">
        <v>0</v>
      </c>
      <c r="O7" s="198">
        <v>0</v>
      </c>
      <c r="P7" s="198">
        <f t="shared" si="3"/>
        <v>0</v>
      </c>
      <c r="Q7" s="198"/>
      <c r="R7" s="158">
        <v>372</v>
      </c>
      <c r="S7" s="158">
        <v>287</v>
      </c>
      <c r="T7" s="158">
        <f t="shared" si="4"/>
        <v>659</v>
      </c>
      <c r="U7" s="158"/>
      <c r="V7" s="352">
        <f t="shared" ref="V7:V21" si="5">B7+F7+J7+N7+R7</f>
        <v>456</v>
      </c>
      <c r="W7" s="352">
        <f t="shared" ref="W7:W28" si="6">C7+G7+K7+O7+S7</f>
        <v>367</v>
      </c>
      <c r="X7" s="352">
        <f t="shared" ref="X7:X28" si="7">V7+W7</f>
        <v>823</v>
      </c>
    </row>
    <row r="8" spans="1:24" ht="20.100000000000001" customHeight="1">
      <c r="A8" s="114" t="s">
        <v>3</v>
      </c>
      <c r="B8" s="286">
        <v>142</v>
      </c>
      <c r="C8" s="286">
        <v>86</v>
      </c>
      <c r="D8" s="286">
        <f t="shared" si="0"/>
        <v>228</v>
      </c>
      <c r="E8" s="133"/>
      <c r="F8" s="158">
        <v>14</v>
      </c>
      <c r="G8" s="158">
        <v>18</v>
      </c>
      <c r="H8" s="158">
        <f t="shared" si="1"/>
        <v>32</v>
      </c>
      <c r="I8" s="133"/>
      <c r="J8" s="158">
        <v>1</v>
      </c>
      <c r="K8" s="158">
        <v>1</v>
      </c>
      <c r="L8" s="158">
        <f t="shared" si="2"/>
        <v>2</v>
      </c>
      <c r="M8" s="198"/>
      <c r="N8" s="198">
        <v>1</v>
      </c>
      <c r="O8" s="198">
        <v>0</v>
      </c>
      <c r="P8" s="198">
        <f t="shared" si="3"/>
        <v>1</v>
      </c>
      <c r="Q8" s="198"/>
      <c r="R8" s="158">
        <v>935</v>
      </c>
      <c r="S8" s="158">
        <v>1238</v>
      </c>
      <c r="T8" s="158">
        <f t="shared" si="4"/>
        <v>2173</v>
      </c>
      <c r="U8" s="158"/>
      <c r="V8" s="352">
        <f t="shared" si="5"/>
        <v>1093</v>
      </c>
      <c r="W8" s="352">
        <f t="shared" si="6"/>
        <v>1343</v>
      </c>
      <c r="X8" s="352">
        <f t="shared" si="7"/>
        <v>2436</v>
      </c>
    </row>
    <row r="9" spans="1:24" ht="20.100000000000001" customHeight="1">
      <c r="A9" s="114" t="s">
        <v>167</v>
      </c>
      <c r="B9" s="352">
        <v>0</v>
      </c>
      <c r="C9" s="352">
        <v>0</v>
      </c>
      <c r="D9" s="352">
        <f t="shared" si="0"/>
        <v>0</v>
      </c>
      <c r="E9" s="137"/>
      <c r="F9" s="352">
        <v>38</v>
      </c>
      <c r="G9" s="352">
        <v>32</v>
      </c>
      <c r="H9" s="352">
        <f t="shared" si="1"/>
        <v>70</v>
      </c>
      <c r="I9" s="137"/>
      <c r="J9" s="352">
        <v>3</v>
      </c>
      <c r="K9" s="352">
        <v>2</v>
      </c>
      <c r="L9" s="352">
        <f t="shared" si="2"/>
        <v>5</v>
      </c>
      <c r="M9" s="197"/>
      <c r="N9" s="352">
        <v>0</v>
      </c>
      <c r="O9" s="352">
        <v>0</v>
      </c>
      <c r="P9" s="352">
        <f t="shared" si="3"/>
        <v>0</v>
      </c>
      <c r="Q9" s="197"/>
      <c r="R9" s="352">
        <v>0</v>
      </c>
      <c r="S9" s="352">
        <v>0</v>
      </c>
      <c r="T9" s="352">
        <f t="shared" si="4"/>
        <v>0</v>
      </c>
      <c r="U9" s="172"/>
      <c r="V9" s="352">
        <f t="shared" si="5"/>
        <v>41</v>
      </c>
      <c r="W9" s="352">
        <f t="shared" si="6"/>
        <v>34</v>
      </c>
      <c r="X9" s="352">
        <f t="shared" si="7"/>
        <v>75</v>
      </c>
    </row>
    <row r="10" spans="1:24" ht="20.100000000000001" customHeight="1">
      <c r="A10" s="114" t="s">
        <v>70</v>
      </c>
      <c r="B10" s="286">
        <v>128</v>
      </c>
      <c r="C10" s="286">
        <v>89</v>
      </c>
      <c r="D10" s="286">
        <f t="shared" si="0"/>
        <v>217</v>
      </c>
      <c r="E10" s="133"/>
      <c r="F10" s="158">
        <v>52</v>
      </c>
      <c r="G10" s="158">
        <v>40</v>
      </c>
      <c r="H10" s="158">
        <f t="shared" si="1"/>
        <v>92</v>
      </c>
      <c r="I10" s="133"/>
      <c r="J10" s="158">
        <v>15</v>
      </c>
      <c r="K10" s="158">
        <v>24</v>
      </c>
      <c r="L10" s="158">
        <f t="shared" si="2"/>
        <v>39</v>
      </c>
      <c r="M10" s="198"/>
      <c r="N10" s="198">
        <v>0</v>
      </c>
      <c r="O10" s="198">
        <v>0</v>
      </c>
      <c r="P10" s="198">
        <f t="shared" si="3"/>
        <v>0</v>
      </c>
      <c r="Q10" s="198"/>
      <c r="R10" s="158">
        <v>752</v>
      </c>
      <c r="S10" s="158">
        <v>546</v>
      </c>
      <c r="T10" s="158">
        <f t="shared" si="4"/>
        <v>1298</v>
      </c>
      <c r="U10" s="158"/>
      <c r="V10" s="352">
        <f t="shared" si="5"/>
        <v>947</v>
      </c>
      <c r="W10" s="352">
        <f t="shared" si="6"/>
        <v>699</v>
      </c>
      <c r="X10" s="352">
        <f t="shared" si="7"/>
        <v>1646</v>
      </c>
    </row>
    <row r="11" spans="1:24" ht="20.100000000000001" customHeight="1">
      <c r="A11" s="114" t="s">
        <v>71</v>
      </c>
      <c r="B11" s="158">
        <v>1689</v>
      </c>
      <c r="C11" s="158">
        <v>1315</v>
      </c>
      <c r="D11" s="158">
        <f t="shared" si="0"/>
        <v>3004</v>
      </c>
      <c r="E11" s="133"/>
      <c r="F11" s="158">
        <v>109</v>
      </c>
      <c r="G11" s="158">
        <v>82</v>
      </c>
      <c r="H11" s="158">
        <f t="shared" si="1"/>
        <v>191</v>
      </c>
      <c r="I11" s="133"/>
      <c r="J11" s="158">
        <v>92</v>
      </c>
      <c r="K11" s="158">
        <v>59</v>
      </c>
      <c r="L11" s="158">
        <f t="shared" si="2"/>
        <v>151</v>
      </c>
      <c r="M11" s="198"/>
      <c r="N11" s="198">
        <v>3</v>
      </c>
      <c r="O11" s="198">
        <v>1</v>
      </c>
      <c r="P11" s="198">
        <f t="shared" si="3"/>
        <v>4</v>
      </c>
      <c r="Q11" s="198"/>
      <c r="R11" s="158">
        <v>1687</v>
      </c>
      <c r="S11" s="158">
        <v>1590</v>
      </c>
      <c r="T11" s="158">
        <f t="shared" si="4"/>
        <v>3277</v>
      </c>
      <c r="U11" s="158"/>
      <c r="V11" s="352">
        <f t="shared" si="5"/>
        <v>3580</v>
      </c>
      <c r="W11" s="352">
        <f t="shared" si="6"/>
        <v>3047</v>
      </c>
      <c r="X11" s="352">
        <f t="shared" si="7"/>
        <v>6627</v>
      </c>
    </row>
    <row r="12" spans="1:24" ht="20.100000000000001" customHeight="1">
      <c r="A12" s="114" t="s">
        <v>4</v>
      </c>
      <c r="B12" s="286">
        <v>95</v>
      </c>
      <c r="C12" s="286">
        <v>93</v>
      </c>
      <c r="D12" s="286">
        <f t="shared" si="0"/>
        <v>188</v>
      </c>
      <c r="E12" s="133"/>
      <c r="F12" s="158">
        <v>72</v>
      </c>
      <c r="G12" s="158">
        <v>63</v>
      </c>
      <c r="H12" s="158">
        <f t="shared" si="1"/>
        <v>135</v>
      </c>
      <c r="I12" s="133"/>
      <c r="J12" s="158">
        <v>39</v>
      </c>
      <c r="K12" s="158">
        <v>39</v>
      </c>
      <c r="L12" s="158">
        <f t="shared" si="2"/>
        <v>78</v>
      </c>
      <c r="M12" s="198"/>
      <c r="N12" s="198">
        <v>0</v>
      </c>
      <c r="O12" s="198">
        <v>0</v>
      </c>
      <c r="P12" s="198">
        <f t="shared" si="3"/>
        <v>0</v>
      </c>
      <c r="Q12" s="198"/>
      <c r="R12" s="158">
        <v>245</v>
      </c>
      <c r="S12" s="158">
        <v>237</v>
      </c>
      <c r="T12" s="158">
        <f t="shared" si="4"/>
        <v>482</v>
      </c>
      <c r="U12" s="158"/>
      <c r="V12" s="352">
        <f t="shared" si="5"/>
        <v>451</v>
      </c>
      <c r="W12" s="352">
        <f t="shared" si="6"/>
        <v>432</v>
      </c>
      <c r="X12" s="352">
        <f t="shared" si="7"/>
        <v>883</v>
      </c>
    </row>
    <row r="13" spans="1:24" ht="20.100000000000001" customHeight="1">
      <c r="A13" s="114" t="s">
        <v>18</v>
      </c>
      <c r="B13" s="286">
        <v>681</v>
      </c>
      <c r="C13" s="286">
        <v>633</v>
      </c>
      <c r="D13" s="286">
        <f t="shared" si="0"/>
        <v>1314</v>
      </c>
      <c r="E13" s="133"/>
      <c r="F13" s="158">
        <v>3</v>
      </c>
      <c r="G13" s="158">
        <v>8</v>
      </c>
      <c r="H13" s="158">
        <f t="shared" si="1"/>
        <v>11</v>
      </c>
      <c r="I13" s="133"/>
      <c r="J13" s="158">
        <v>2</v>
      </c>
      <c r="K13" s="158">
        <v>8</v>
      </c>
      <c r="L13" s="158">
        <f t="shared" si="2"/>
        <v>10</v>
      </c>
      <c r="M13" s="198"/>
      <c r="N13" s="198">
        <v>17</v>
      </c>
      <c r="O13" s="198">
        <v>20</v>
      </c>
      <c r="P13" s="198">
        <f t="shared" si="3"/>
        <v>37</v>
      </c>
      <c r="Q13" s="198"/>
      <c r="R13" s="158">
        <v>2539</v>
      </c>
      <c r="S13" s="158">
        <v>2167</v>
      </c>
      <c r="T13" s="158">
        <f t="shared" si="4"/>
        <v>4706</v>
      </c>
      <c r="U13" s="158"/>
      <c r="V13" s="352">
        <f t="shared" si="5"/>
        <v>3242</v>
      </c>
      <c r="W13" s="352">
        <f t="shared" si="6"/>
        <v>2836</v>
      </c>
      <c r="X13" s="352">
        <f t="shared" si="7"/>
        <v>6078</v>
      </c>
    </row>
    <row r="14" spans="1:24" ht="20.100000000000001" customHeight="1">
      <c r="A14" s="114" t="s">
        <v>6</v>
      </c>
      <c r="B14" s="286">
        <v>125</v>
      </c>
      <c r="C14" s="286">
        <v>110</v>
      </c>
      <c r="D14" s="286">
        <f t="shared" si="0"/>
        <v>235</v>
      </c>
      <c r="E14" s="133"/>
      <c r="F14" s="158">
        <v>46</v>
      </c>
      <c r="G14" s="158">
        <v>40</v>
      </c>
      <c r="H14" s="158">
        <f t="shared" si="1"/>
        <v>86</v>
      </c>
      <c r="I14" s="133"/>
      <c r="J14" s="158">
        <v>9</v>
      </c>
      <c r="K14" s="158">
        <v>21</v>
      </c>
      <c r="L14" s="158">
        <f t="shared" si="2"/>
        <v>30</v>
      </c>
      <c r="M14" s="198"/>
      <c r="N14" s="198">
        <v>0</v>
      </c>
      <c r="O14" s="198">
        <v>0</v>
      </c>
      <c r="P14" s="198">
        <f t="shared" si="3"/>
        <v>0</v>
      </c>
      <c r="Q14" s="198"/>
      <c r="R14" s="158">
        <v>2298</v>
      </c>
      <c r="S14" s="158">
        <v>2170</v>
      </c>
      <c r="T14" s="158">
        <f t="shared" si="4"/>
        <v>4468</v>
      </c>
      <c r="U14" s="158"/>
      <c r="V14" s="352">
        <f t="shared" si="5"/>
        <v>2478</v>
      </c>
      <c r="W14" s="352">
        <f t="shared" si="6"/>
        <v>2341</v>
      </c>
      <c r="X14" s="352">
        <f t="shared" si="7"/>
        <v>4819</v>
      </c>
    </row>
    <row r="15" spans="1:24" ht="20.100000000000001" customHeight="1">
      <c r="A15" s="114" t="s">
        <v>320</v>
      </c>
      <c r="B15" s="286">
        <v>0</v>
      </c>
      <c r="C15" s="286">
        <v>0</v>
      </c>
      <c r="D15" s="286">
        <f t="shared" si="0"/>
        <v>0</v>
      </c>
      <c r="E15" s="133"/>
      <c r="F15" s="158">
        <v>148</v>
      </c>
      <c r="G15" s="158">
        <v>109</v>
      </c>
      <c r="H15" s="158">
        <f t="shared" si="1"/>
        <v>257</v>
      </c>
      <c r="I15" s="133"/>
      <c r="J15" s="158">
        <v>18</v>
      </c>
      <c r="K15" s="158">
        <v>30</v>
      </c>
      <c r="L15" s="158">
        <f t="shared" si="2"/>
        <v>48</v>
      </c>
      <c r="M15" s="198"/>
      <c r="N15" s="198">
        <v>0</v>
      </c>
      <c r="O15" s="198">
        <v>0</v>
      </c>
      <c r="P15" s="198">
        <f t="shared" si="3"/>
        <v>0</v>
      </c>
      <c r="Q15" s="198"/>
      <c r="R15" s="158">
        <v>524</v>
      </c>
      <c r="S15" s="158">
        <v>501</v>
      </c>
      <c r="T15" s="158">
        <f t="shared" si="4"/>
        <v>1025</v>
      </c>
      <c r="U15" s="158"/>
      <c r="V15" s="352">
        <f t="shared" si="5"/>
        <v>690</v>
      </c>
      <c r="W15" s="352">
        <f t="shared" si="6"/>
        <v>640</v>
      </c>
      <c r="X15" s="352">
        <f t="shared" si="7"/>
        <v>1330</v>
      </c>
    </row>
    <row r="16" spans="1:24" ht="20.100000000000001" customHeight="1">
      <c r="A16" s="114" t="s">
        <v>8</v>
      </c>
      <c r="B16" s="286">
        <v>622</v>
      </c>
      <c r="C16" s="286">
        <v>465</v>
      </c>
      <c r="D16" s="286">
        <f t="shared" si="0"/>
        <v>1087</v>
      </c>
      <c r="E16" s="133"/>
      <c r="F16" s="158">
        <v>34</v>
      </c>
      <c r="G16" s="158">
        <v>17</v>
      </c>
      <c r="H16" s="158">
        <f t="shared" si="1"/>
        <v>51</v>
      </c>
      <c r="I16" s="133"/>
      <c r="J16" s="158">
        <v>2</v>
      </c>
      <c r="K16" s="158">
        <v>0</v>
      </c>
      <c r="L16" s="158">
        <f t="shared" si="2"/>
        <v>2</v>
      </c>
      <c r="M16" s="198"/>
      <c r="N16" s="198">
        <v>0</v>
      </c>
      <c r="O16" s="198">
        <v>1</v>
      </c>
      <c r="P16" s="198">
        <f t="shared" si="3"/>
        <v>1</v>
      </c>
      <c r="Q16" s="198"/>
      <c r="R16" s="158">
        <v>589</v>
      </c>
      <c r="S16" s="158">
        <v>621</v>
      </c>
      <c r="T16" s="158">
        <f t="shared" si="4"/>
        <v>1210</v>
      </c>
      <c r="U16" s="158"/>
      <c r="V16" s="352">
        <f t="shared" si="5"/>
        <v>1247</v>
      </c>
      <c r="W16" s="352">
        <f t="shared" si="6"/>
        <v>1104</v>
      </c>
      <c r="X16" s="352">
        <f t="shared" si="7"/>
        <v>2351</v>
      </c>
    </row>
    <row r="17" spans="1:24" ht="20.100000000000001" customHeight="1">
      <c r="A17" s="114" t="s">
        <v>9</v>
      </c>
      <c r="B17" s="286">
        <v>215</v>
      </c>
      <c r="C17" s="286">
        <v>194</v>
      </c>
      <c r="D17" s="286">
        <f t="shared" si="0"/>
        <v>409</v>
      </c>
      <c r="E17" s="133"/>
      <c r="F17" s="158">
        <v>33</v>
      </c>
      <c r="G17" s="158">
        <v>17</v>
      </c>
      <c r="H17" s="158">
        <f t="shared" si="1"/>
        <v>50</v>
      </c>
      <c r="I17" s="133"/>
      <c r="J17" s="158">
        <v>15</v>
      </c>
      <c r="K17" s="158">
        <v>8</v>
      </c>
      <c r="L17" s="158">
        <f t="shared" si="2"/>
        <v>23</v>
      </c>
      <c r="M17" s="198"/>
      <c r="N17" s="198">
        <v>12</v>
      </c>
      <c r="O17" s="198">
        <v>12</v>
      </c>
      <c r="P17" s="198">
        <f t="shared" si="3"/>
        <v>24</v>
      </c>
      <c r="Q17" s="198"/>
      <c r="R17" s="158">
        <v>176</v>
      </c>
      <c r="S17" s="158">
        <v>180</v>
      </c>
      <c r="T17" s="158">
        <f t="shared" si="4"/>
        <v>356</v>
      </c>
      <c r="U17" s="158"/>
      <c r="V17" s="352">
        <f t="shared" si="5"/>
        <v>451</v>
      </c>
      <c r="W17" s="352">
        <f t="shared" si="6"/>
        <v>411</v>
      </c>
      <c r="X17" s="352">
        <f t="shared" si="7"/>
        <v>862</v>
      </c>
    </row>
    <row r="18" spans="1:24" ht="20.100000000000001" customHeight="1">
      <c r="A18" s="114" t="s">
        <v>10</v>
      </c>
      <c r="B18" s="286">
        <v>178</v>
      </c>
      <c r="C18" s="286">
        <v>140</v>
      </c>
      <c r="D18" s="286">
        <f t="shared" si="0"/>
        <v>318</v>
      </c>
      <c r="E18" s="133"/>
      <c r="F18" s="158">
        <v>5</v>
      </c>
      <c r="G18" s="158">
        <v>1</v>
      </c>
      <c r="H18" s="158">
        <f t="shared" si="1"/>
        <v>6</v>
      </c>
      <c r="I18" s="133"/>
      <c r="J18" s="158">
        <v>1</v>
      </c>
      <c r="K18" s="158">
        <v>1</v>
      </c>
      <c r="L18" s="158">
        <f t="shared" si="2"/>
        <v>2</v>
      </c>
      <c r="M18" s="198"/>
      <c r="N18" s="198">
        <v>0</v>
      </c>
      <c r="O18" s="198">
        <v>0</v>
      </c>
      <c r="P18" s="198">
        <f t="shared" si="3"/>
        <v>0</v>
      </c>
      <c r="Q18" s="198"/>
      <c r="R18" s="158">
        <v>12</v>
      </c>
      <c r="S18" s="158">
        <v>6</v>
      </c>
      <c r="T18" s="158">
        <f t="shared" si="4"/>
        <v>18</v>
      </c>
      <c r="U18" s="158"/>
      <c r="V18" s="352">
        <f t="shared" si="5"/>
        <v>196</v>
      </c>
      <c r="W18" s="352">
        <f t="shared" si="6"/>
        <v>148</v>
      </c>
      <c r="X18" s="352">
        <f t="shared" si="7"/>
        <v>344</v>
      </c>
    </row>
    <row r="19" spans="1:24" ht="20.100000000000001" customHeight="1">
      <c r="A19" s="114" t="s">
        <v>11</v>
      </c>
      <c r="B19" s="286">
        <v>0</v>
      </c>
      <c r="C19" s="286">
        <v>0</v>
      </c>
      <c r="D19" s="286">
        <f t="shared" si="0"/>
        <v>0</v>
      </c>
      <c r="E19" s="133"/>
      <c r="F19" s="158">
        <v>13</v>
      </c>
      <c r="G19" s="158">
        <v>11</v>
      </c>
      <c r="H19" s="158">
        <f t="shared" si="1"/>
        <v>24</v>
      </c>
      <c r="I19" s="133"/>
      <c r="J19" s="158">
        <v>12</v>
      </c>
      <c r="K19" s="158">
        <v>13</v>
      </c>
      <c r="L19" s="158">
        <f t="shared" si="2"/>
        <v>25</v>
      </c>
      <c r="M19" s="198"/>
      <c r="N19" s="198">
        <v>0</v>
      </c>
      <c r="O19" s="198">
        <v>0</v>
      </c>
      <c r="P19" s="198">
        <f t="shared" si="3"/>
        <v>0</v>
      </c>
      <c r="Q19" s="198"/>
      <c r="R19" s="158">
        <v>785</v>
      </c>
      <c r="S19" s="158">
        <v>608</v>
      </c>
      <c r="T19" s="158">
        <f t="shared" si="4"/>
        <v>1393</v>
      </c>
      <c r="U19" s="158"/>
      <c r="V19" s="352">
        <f t="shared" si="5"/>
        <v>810</v>
      </c>
      <c r="W19" s="352">
        <f t="shared" si="6"/>
        <v>632</v>
      </c>
      <c r="X19" s="352">
        <f t="shared" si="7"/>
        <v>1442</v>
      </c>
    </row>
    <row r="20" spans="1:24" ht="20.100000000000001" customHeight="1">
      <c r="A20" s="114" t="s">
        <v>12</v>
      </c>
      <c r="B20" s="286">
        <v>71</v>
      </c>
      <c r="C20" s="286">
        <v>75</v>
      </c>
      <c r="D20" s="286">
        <f t="shared" si="0"/>
        <v>146</v>
      </c>
      <c r="E20" s="133"/>
      <c r="F20" s="158">
        <v>16</v>
      </c>
      <c r="G20" s="158">
        <v>21</v>
      </c>
      <c r="H20" s="158">
        <f t="shared" si="1"/>
        <v>37</v>
      </c>
      <c r="I20" s="133"/>
      <c r="J20" s="158">
        <v>3</v>
      </c>
      <c r="K20" s="158">
        <v>6</v>
      </c>
      <c r="L20" s="158">
        <f t="shared" si="2"/>
        <v>9</v>
      </c>
      <c r="M20" s="198"/>
      <c r="N20" s="198">
        <v>0</v>
      </c>
      <c r="O20" s="198">
        <v>0</v>
      </c>
      <c r="P20" s="198">
        <f t="shared" si="3"/>
        <v>0</v>
      </c>
      <c r="Q20" s="198"/>
      <c r="R20" s="158">
        <v>102</v>
      </c>
      <c r="S20" s="158">
        <v>129</v>
      </c>
      <c r="T20" s="158">
        <f t="shared" si="4"/>
        <v>231</v>
      </c>
      <c r="U20" s="158"/>
      <c r="V20" s="352">
        <f t="shared" si="5"/>
        <v>192</v>
      </c>
      <c r="W20" s="352">
        <f t="shared" si="6"/>
        <v>231</v>
      </c>
      <c r="X20" s="352">
        <f t="shared" si="7"/>
        <v>423</v>
      </c>
    </row>
    <row r="21" spans="1:24" s="145" customFormat="1" ht="20.100000000000001" customHeight="1" thickBot="1">
      <c r="A21" s="115" t="s">
        <v>13</v>
      </c>
      <c r="B21" s="288">
        <v>223</v>
      </c>
      <c r="C21" s="288">
        <v>217</v>
      </c>
      <c r="D21" s="288">
        <f t="shared" si="0"/>
        <v>440</v>
      </c>
      <c r="E21" s="156"/>
      <c r="F21" s="159">
        <v>19</v>
      </c>
      <c r="G21" s="159">
        <v>28</v>
      </c>
      <c r="H21" s="159">
        <f t="shared" si="1"/>
        <v>47</v>
      </c>
      <c r="I21" s="156"/>
      <c r="J21" s="159">
        <v>13</v>
      </c>
      <c r="K21" s="159">
        <v>5</v>
      </c>
      <c r="L21" s="159">
        <f t="shared" si="2"/>
        <v>18</v>
      </c>
      <c r="M21" s="199"/>
      <c r="N21" s="199">
        <v>0</v>
      </c>
      <c r="O21" s="199">
        <v>0</v>
      </c>
      <c r="P21" s="199">
        <f t="shared" si="3"/>
        <v>0</v>
      </c>
      <c r="Q21" s="199"/>
      <c r="R21" s="158">
        <v>249</v>
      </c>
      <c r="S21" s="158">
        <v>256</v>
      </c>
      <c r="T21" s="159">
        <f t="shared" si="4"/>
        <v>505</v>
      </c>
      <c r="U21" s="172"/>
      <c r="V21" s="352">
        <f t="shared" si="5"/>
        <v>504</v>
      </c>
      <c r="W21" s="352">
        <f t="shared" si="6"/>
        <v>506</v>
      </c>
      <c r="X21" s="352">
        <f t="shared" si="7"/>
        <v>1010</v>
      </c>
    </row>
    <row r="22" spans="1:24" s="121" customFormat="1" ht="20.100000000000001" customHeight="1" thickTop="1" thickBot="1">
      <c r="A22" s="316" t="s">
        <v>112</v>
      </c>
      <c r="B22" s="289">
        <f>SUM(B6:B21)</f>
        <v>4221</v>
      </c>
      <c r="C22" s="289">
        <f>SUM(C6:C21)</f>
        <v>3456</v>
      </c>
      <c r="D22" s="289">
        <f t="shared" si="0"/>
        <v>7677</v>
      </c>
      <c r="E22" s="289"/>
      <c r="F22" s="289">
        <f>SUM(F6:F21)</f>
        <v>652</v>
      </c>
      <c r="G22" s="289">
        <f>SUM(G6:G21)</f>
        <v>542</v>
      </c>
      <c r="H22" s="289">
        <f t="shared" si="1"/>
        <v>1194</v>
      </c>
      <c r="I22" s="289"/>
      <c r="J22" s="289">
        <f>SUM(J6:J21)</f>
        <v>236</v>
      </c>
      <c r="K22" s="289">
        <f>SUM(K6:K21)</f>
        <v>228</v>
      </c>
      <c r="L22" s="289">
        <f t="shared" si="2"/>
        <v>464</v>
      </c>
      <c r="M22" s="289"/>
      <c r="N22" s="289">
        <f>SUM(N6:N21)</f>
        <v>33</v>
      </c>
      <c r="O22" s="289">
        <f>SUM(O6:O21)</f>
        <v>34</v>
      </c>
      <c r="P22" s="289">
        <f t="shared" si="3"/>
        <v>67</v>
      </c>
      <c r="Q22" s="289"/>
      <c r="R22" s="289">
        <f>SUM(R6:R21)</f>
        <v>11387</v>
      </c>
      <c r="S22" s="289">
        <f>SUM(S6:S21)</f>
        <v>10763</v>
      </c>
      <c r="T22" s="289">
        <f t="shared" si="4"/>
        <v>22150</v>
      </c>
      <c r="U22" s="289"/>
      <c r="V22" s="289">
        <f>SUM(V6:V21)</f>
        <v>16529</v>
      </c>
      <c r="W22" s="289">
        <f t="shared" si="6"/>
        <v>15023</v>
      </c>
      <c r="X22" s="289">
        <f t="shared" si="7"/>
        <v>31552</v>
      </c>
    </row>
    <row r="23" spans="1:24" s="533" customFormat="1" ht="17.25" customHeight="1" thickTop="1" thickBot="1">
      <c r="A23" s="531" t="s">
        <v>110</v>
      </c>
      <c r="B23" s="531"/>
      <c r="C23" s="531"/>
      <c r="D23" s="531"/>
      <c r="E23" s="534"/>
      <c r="F23" s="534"/>
      <c r="G23" s="534"/>
      <c r="H23" s="531"/>
      <c r="I23" s="538"/>
      <c r="J23" s="542"/>
      <c r="K23" s="535"/>
      <c r="L23" s="535"/>
      <c r="M23" s="535"/>
      <c r="N23" s="535"/>
      <c r="O23" s="535"/>
      <c r="P23" s="535"/>
      <c r="Q23" s="535"/>
      <c r="R23" s="542"/>
      <c r="S23" s="535"/>
      <c r="T23" s="535"/>
      <c r="U23" s="535"/>
      <c r="V23" s="535"/>
      <c r="W23" s="535"/>
      <c r="X23" s="535"/>
    </row>
    <row r="24" spans="1:24" ht="20.100000000000001" customHeight="1" thickTop="1">
      <c r="A24" s="114" t="s">
        <v>14</v>
      </c>
      <c r="B24" s="133">
        <v>97</v>
      </c>
      <c r="C24" s="133">
        <v>79</v>
      </c>
      <c r="D24" s="133">
        <f>SUM(B24:C24)</f>
        <v>176</v>
      </c>
      <c r="E24" s="158"/>
      <c r="F24" s="158">
        <v>114</v>
      </c>
      <c r="G24" s="158">
        <v>92</v>
      </c>
      <c r="H24" s="158">
        <f>SUM(F24:G24)</f>
        <v>206</v>
      </c>
      <c r="I24" s="158"/>
      <c r="J24" s="158">
        <v>0</v>
      </c>
      <c r="K24" s="158">
        <v>7</v>
      </c>
      <c r="L24" s="158">
        <f>SUM(J24:K24)</f>
        <v>7</v>
      </c>
      <c r="M24" s="158"/>
      <c r="N24" s="158">
        <v>0</v>
      </c>
      <c r="O24" s="158">
        <v>0</v>
      </c>
      <c r="P24" s="158">
        <f>SUM(N24:O24)</f>
        <v>0</v>
      </c>
      <c r="Q24" s="158"/>
      <c r="R24" s="158">
        <v>0</v>
      </c>
      <c r="S24" s="158">
        <v>0</v>
      </c>
      <c r="T24" s="158">
        <f>SUM(R24:S24)</f>
        <v>0</v>
      </c>
      <c r="U24" s="172"/>
      <c r="V24" s="172">
        <f>B24+F24+J24+N24+R24</f>
        <v>211</v>
      </c>
      <c r="W24" s="172">
        <f t="shared" si="6"/>
        <v>178</v>
      </c>
      <c r="X24" s="172">
        <f t="shared" si="7"/>
        <v>389</v>
      </c>
    </row>
    <row r="25" spans="1:24" s="110" customFormat="1" ht="20.100000000000001" customHeight="1">
      <c r="A25" s="119" t="s">
        <v>17</v>
      </c>
      <c r="B25" s="133">
        <v>7</v>
      </c>
      <c r="C25" s="133">
        <v>15</v>
      </c>
      <c r="D25" s="133">
        <f>SUM(B25:C25)</f>
        <v>22</v>
      </c>
      <c r="E25" s="158"/>
      <c r="F25" s="158">
        <v>346</v>
      </c>
      <c r="G25" s="158">
        <v>221</v>
      </c>
      <c r="H25" s="158">
        <f>SUM(F25:G25)</f>
        <v>567</v>
      </c>
      <c r="I25" s="158"/>
      <c r="J25" s="158">
        <v>60</v>
      </c>
      <c r="K25" s="158">
        <v>45</v>
      </c>
      <c r="L25" s="158">
        <f>SUM(J25:K25)</f>
        <v>105</v>
      </c>
      <c r="M25" s="158"/>
      <c r="N25" s="158">
        <v>0</v>
      </c>
      <c r="O25" s="158">
        <v>0</v>
      </c>
      <c r="P25" s="158">
        <f>SUM(N25:O25)</f>
        <v>0</v>
      </c>
      <c r="Q25" s="158"/>
      <c r="R25" s="158">
        <v>32</v>
      </c>
      <c r="S25" s="158">
        <v>34</v>
      </c>
      <c r="T25" s="158">
        <f>SUM(R25:S25)</f>
        <v>66</v>
      </c>
      <c r="U25" s="158"/>
      <c r="V25" s="158">
        <f t="shared" ref="V25:V26" si="8">B25+F25+J25+N25+R25</f>
        <v>445</v>
      </c>
      <c r="W25" s="158">
        <f t="shared" si="6"/>
        <v>315</v>
      </c>
      <c r="X25" s="158">
        <f t="shared" si="7"/>
        <v>760</v>
      </c>
    </row>
    <row r="26" spans="1:24" ht="16.5" customHeight="1" thickBot="1">
      <c r="A26" s="163" t="s">
        <v>40</v>
      </c>
      <c r="B26" s="156">
        <v>0</v>
      </c>
      <c r="C26" s="156">
        <v>0</v>
      </c>
      <c r="D26" s="156">
        <f>SUM(B26:C26)</f>
        <v>0</v>
      </c>
      <c r="E26" s="159"/>
      <c r="F26" s="159">
        <v>11</v>
      </c>
      <c r="G26" s="159">
        <v>11</v>
      </c>
      <c r="H26" s="159">
        <f>SUM(F26:G26)</f>
        <v>22</v>
      </c>
      <c r="I26" s="159"/>
      <c r="J26" s="159">
        <v>0</v>
      </c>
      <c r="K26" s="159">
        <v>0</v>
      </c>
      <c r="L26" s="159">
        <f>SUM(J26:K26)</f>
        <v>0</v>
      </c>
      <c r="M26" s="159"/>
      <c r="N26" s="159">
        <v>0</v>
      </c>
      <c r="O26" s="159">
        <v>0</v>
      </c>
      <c r="P26" s="159">
        <f>SUM(N26:O26)</f>
        <v>0</v>
      </c>
      <c r="Q26" s="159"/>
      <c r="R26" s="159">
        <v>0</v>
      </c>
      <c r="S26" s="159">
        <v>0</v>
      </c>
      <c r="T26" s="159">
        <f>SUM(R26:S26)</f>
        <v>0</v>
      </c>
      <c r="U26" s="172"/>
      <c r="V26" s="172">
        <f t="shared" si="8"/>
        <v>11</v>
      </c>
      <c r="W26" s="172">
        <f t="shared" si="6"/>
        <v>11</v>
      </c>
      <c r="X26" s="172">
        <f t="shared" si="7"/>
        <v>22</v>
      </c>
    </row>
    <row r="27" spans="1:24" s="121" customFormat="1" ht="20.100000000000001" customHeight="1" thickTop="1" thickBot="1">
      <c r="A27" s="316" t="s">
        <v>112</v>
      </c>
      <c r="B27" s="289">
        <f>SUM(B24:B26)</f>
        <v>104</v>
      </c>
      <c r="C27" s="289">
        <f>SUM(C24:C26)</f>
        <v>94</v>
      </c>
      <c r="D27" s="289">
        <f>SUM(B27:C27)</f>
        <v>198</v>
      </c>
      <c r="E27" s="174"/>
      <c r="F27" s="174">
        <f>SUM(F24:F26)</f>
        <v>471</v>
      </c>
      <c r="G27" s="174">
        <f>SUM(G24:G26)</f>
        <v>324</v>
      </c>
      <c r="H27" s="174">
        <f>SUM(F27:G27)</f>
        <v>795</v>
      </c>
      <c r="I27" s="174"/>
      <c r="J27" s="174">
        <f>SUM(J24:J26)</f>
        <v>60</v>
      </c>
      <c r="K27" s="174">
        <f>SUM(K24:K26)</f>
        <v>52</v>
      </c>
      <c r="L27" s="174">
        <f>SUM(J27:K27)</f>
        <v>112</v>
      </c>
      <c r="M27" s="174"/>
      <c r="N27" s="174">
        <f>SUM(N24:N26)</f>
        <v>0</v>
      </c>
      <c r="O27" s="174">
        <f>SUM(O24:O26)</f>
        <v>0</v>
      </c>
      <c r="P27" s="174">
        <f>SUM(N27:O27)</f>
        <v>0</v>
      </c>
      <c r="Q27" s="174"/>
      <c r="R27" s="174">
        <f>SUM(R24:R26)</f>
        <v>32</v>
      </c>
      <c r="S27" s="174">
        <f>SUM(S24:S26)</f>
        <v>34</v>
      </c>
      <c r="T27" s="174">
        <f>SUM(R27:S27)</f>
        <v>66</v>
      </c>
      <c r="U27" s="174"/>
      <c r="V27" s="174">
        <f>SUM(V24:V26)</f>
        <v>667</v>
      </c>
      <c r="W27" s="174">
        <f t="shared" si="6"/>
        <v>504</v>
      </c>
      <c r="X27" s="174">
        <f t="shared" si="7"/>
        <v>1171</v>
      </c>
    </row>
    <row r="28" spans="1:24" s="533" customFormat="1" ht="21" customHeight="1" thickTop="1" thickBot="1">
      <c r="A28" s="531" t="s">
        <v>113</v>
      </c>
      <c r="B28" s="543">
        <f>B22+B27</f>
        <v>4325</v>
      </c>
      <c r="C28" s="543">
        <f t="shared" ref="C28:U28" si="9">C22+C27</f>
        <v>3550</v>
      </c>
      <c r="D28" s="543">
        <f>SUM(B28:C28)</f>
        <v>7875</v>
      </c>
      <c r="E28" s="543">
        <f t="shared" si="9"/>
        <v>0</v>
      </c>
      <c r="F28" s="543">
        <f t="shared" si="9"/>
        <v>1123</v>
      </c>
      <c r="G28" s="543">
        <f t="shared" si="9"/>
        <v>866</v>
      </c>
      <c r="H28" s="543">
        <f>SUM(F28:G28)</f>
        <v>1989</v>
      </c>
      <c r="I28" s="543">
        <f t="shared" si="9"/>
        <v>0</v>
      </c>
      <c r="J28" s="543">
        <f t="shared" si="9"/>
        <v>296</v>
      </c>
      <c r="K28" s="543">
        <f t="shared" si="9"/>
        <v>280</v>
      </c>
      <c r="L28" s="543">
        <f>SUM(J28:K28)</f>
        <v>576</v>
      </c>
      <c r="M28" s="543">
        <f t="shared" si="9"/>
        <v>0</v>
      </c>
      <c r="N28" s="543">
        <f t="shared" si="9"/>
        <v>33</v>
      </c>
      <c r="O28" s="543">
        <f t="shared" si="9"/>
        <v>34</v>
      </c>
      <c r="P28" s="543">
        <f>SUM(N28:O28)</f>
        <v>67</v>
      </c>
      <c r="Q28" s="543">
        <f t="shared" si="9"/>
        <v>0</v>
      </c>
      <c r="R28" s="543">
        <f t="shared" si="9"/>
        <v>11419</v>
      </c>
      <c r="S28" s="543">
        <f t="shared" si="9"/>
        <v>10797</v>
      </c>
      <c r="T28" s="543">
        <f>SUM(R28:S28)</f>
        <v>22216</v>
      </c>
      <c r="U28" s="543">
        <f t="shared" si="9"/>
        <v>0</v>
      </c>
      <c r="V28" s="543">
        <f>V22+V27</f>
        <v>17196</v>
      </c>
      <c r="W28" s="543">
        <f t="shared" si="6"/>
        <v>15527</v>
      </c>
      <c r="X28" s="543">
        <f t="shared" si="7"/>
        <v>32723</v>
      </c>
    </row>
    <row r="29" spans="1:24" s="261" customFormat="1" ht="13.5" customHeight="1" thickTop="1">
      <c r="A29" s="241"/>
      <c r="B29" s="172"/>
      <c r="C29" s="172"/>
      <c r="D29" s="172"/>
      <c r="E29" s="172"/>
      <c r="F29" s="172"/>
      <c r="G29" s="172"/>
      <c r="H29" s="172"/>
      <c r="I29" s="172"/>
      <c r="J29" s="172"/>
      <c r="K29" s="172"/>
      <c r="L29" s="172"/>
      <c r="M29" s="172"/>
      <c r="N29" s="172"/>
      <c r="O29" s="172"/>
      <c r="P29" s="172"/>
      <c r="Q29" s="172"/>
      <c r="R29" s="172"/>
      <c r="S29" s="172"/>
      <c r="T29" s="172"/>
      <c r="U29" s="172"/>
      <c r="V29" s="172"/>
      <c r="W29" s="172"/>
      <c r="X29" s="172"/>
    </row>
    <row r="30" spans="1:24" s="284" customFormat="1" ht="19.5" customHeight="1">
      <c r="A30" s="779" t="s">
        <v>240</v>
      </c>
      <c r="B30" s="779"/>
      <c r="C30" s="779"/>
      <c r="D30" s="779"/>
      <c r="E30" s="779"/>
      <c r="F30" s="779"/>
      <c r="G30" s="779"/>
      <c r="H30" s="779"/>
      <c r="I30" s="779"/>
      <c r="J30" s="779"/>
      <c r="K30" s="779"/>
      <c r="L30" s="779"/>
      <c r="M30" s="779"/>
      <c r="N30" s="779"/>
      <c r="O30" s="779"/>
      <c r="P30" s="419"/>
      <c r="Q30" s="419"/>
      <c r="R30" s="419"/>
      <c r="S30" s="419"/>
      <c r="T30" s="419"/>
      <c r="U30" s="419"/>
      <c r="V30" s="419"/>
      <c r="W30" s="419"/>
      <c r="X30" s="419"/>
    </row>
    <row r="31" spans="1:24" s="284" customFormat="1" ht="13.5" customHeight="1">
      <c r="A31" s="617"/>
      <c r="B31" s="617"/>
      <c r="C31" s="617"/>
      <c r="D31" s="617"/>
      <c r="E31" s="617"/>
      <c r="F31" s="617"/>
      <c r="G31" s="617"/>
      <c r="H31" s="617"/>
      <c r="I31" s="618"/>
      <c r="J31" s="618"/>
      <c r="K31" s="618"/>
      <c r="L31" s="618"/>
      <c r="M31" s="618"/>
      <c r="N31" s="618"/>
      <c r="O31" s="618"/>
      <c r="P31" s="618"/>
      <c r="Q31" s="618"/>
      <c r="R31" s="618"/>
      <c r="S31" s="618"/>
      <c r="T31" s="618"/>
      <c r="U31" s="618"/>
      <c r="V31" s="618"/>
      <c r="W31" s="618"/>
      <c r="X31" s="618"/>
    </row>
    <row r="32" spans="1:24" ht="6.75" customHeight="1">
      <c r="A32" s="764"/>
      <c r="B32" s="764"/>
      <c r="C32" s="764"/>
      <c r="D32" s="764"/>
      <c r="E32" s="764"/>
      <c r="F32" s="764"/>
      <c r="G32" s="764"/>
      <c r="H32" s="764"/>
      <c r="I32" s="764"/>
      <c r="J32" s="764"/>
      <c r="K32" s="764"/>
      <c r="L32" s="764"/>
      <c r="M32" s="764"/>
      <c r="N32" s="764"/>
      <c r="O32" s="764"/>
      <c r="P32" s="122"/>
      <c r="Q32" s="191"/>
      <c r="R32" s="190"/>
      <c r="S32" s="191"/>
      <c r="T32" s="191"/>
      <c r="U32" s="300"/>
      <c r="V32" s="300"/>
      <c r="W32" s="300"/>
      <c r="X32" s="300"/>
    </row>
    <row r="33" spans="1:24" ht="3" hidden="1" customHeight="1"/>
    <row r="34" spans="1:24" ht="18" customHeight="1">
      <c r="A34" s="782" t="s">
        <v>130</v>
      </c>
      <c r="B34" s="782"/>
      <c r="C34" s="782"/>
      <c r="D34" s="782"/>
      <c r="E34" s="782"/>
      <c r="F34" s="185"/>
      <c r="G34" s="185"/>
      <c r="H34" s="185"/>
      <c r="I34" s="185"/>
      <c r="J34" s="185"/>
      <c r="K34" s="185"/>
      <c r="L34" s="185"/>
      <c r="M34" s="185"/>
      <c r="N34" s="185"/>
      <c r="O34" s="185"/>
      <c r="P34" s="185"/>
      <c r="Q34" s="185"/>
      <c r="R34" s="185"/>
      <c r="S34" s="185"/>
      <c r="T34" s="185"/>
      <c r="U34" s="185"/>
      <c r="V34" s="185"/>
      <c r="W34" s="185"/>
      <c r="X34" s="689">
        <v>35</v>
      </c>
    </row>
    <row r="37" spans="1:24" ht="6.75" customHeight="1"/>
    <row r="40" spans="1:24" ht="12.75" customHeight="1">
      <c r="K40" s="122"/>
      <c r="L40" s="122"/>
      <c r="M40" s="122"/>
      <c r="N40" s="122"/>
      <c r="O40" s="122"/>
      <c r="P40" s="122"/>
      <c r="Q40" s="122"/>
      <c r="R40" s="122"/>
      <c r="S40" s="122"/>
      <c r="T40" s="122"/>
    </row>
  </sheetData>
  <mergeCells count="14">
    <mergeCell ref="A34:E34"/>
    <mergeCell ref="A3:A5"/>
    <mergeCell ref="B4:D4"/>
    <mergeCell ref="F4:H4"/>
    <mergeCell ref="J4:L4"/>
    <mergeCell ref="B3:W3"/>
    <mergeCell ref="A30:O30"/>
    <mergeCell ref="A1:X1"/>
    <mergeCell ref="X3:X5"/>
    <mergeCell ref="V4:W4"/>
    <mergeCell ref="A2:B2"/>
    <mergeCell ref="A32:O32"/>
    <mergeCell ref="R4:T4"/>
    <mergeCell ref="N4:P4"/>
  </mergeCells>
  <printOptions horizontalCentered="1"/>
  <pageMargins left="0.78740157480314965" right="0.78740157480314965" top="0.59055118110236227" bottom="0.19685039370078741" header="0" footer="0"/>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ورقة4">
    <tabColor rgb="FF993366"/>
  </sheetPr>
  <dimension ref="A1:AA35"/>
  <sheetViews>
    <sheetView rightToLeft="1" view="pageBreakPreview" workbookViewId="0">
      <selection activeCell="H41" sqref="H41"/>
    </sheetView>
  </sheetViews>
  <sheetFormatPr defaultColWidth="13.28515625" defaultRowHeight="12.75"/>
  <cols>
    <col min="1" max="1" width="14.7109375" customWidth="1"/>
    <col min="2" max="2" width="6.5703125" customWidth="1"/>
    <col min="3" max="4" width="6.5703125" style="188" customWidth="1"/>
    <col min="5" max="5" width="0.5703125" style="188" customWidth="1"/>
    <col min="6" max="6" width="6.5703125" customWidth="1"/>
    <col min="7" max="8" width="6.5703125" style="188" customWidth="1"/>
    <col min="9" max="9" width="0.5703125" style="188" customWidth="1"/>
    <col min="10" max="11" width="6.5703125" style="188" customWidth="1"/>
    <col min="12" max="12" width="6.5703125" customWidth="1"/>
    <col min="13" max="13" width="0.5703125" style="188" customWidth="1"/>
    <col min="14" max="15" width="6.5703125" style="188" customWidth="1"/>
    <col min="16" max="16" width="6.5703125" customWidth="1"/>
    <col min="17" max="17" width="0.5703125" style="188" customWidth="1"/>
    <col min="18" max="18" width="6.5703125" style="47" customWidth="1"/>
    <col min="19" max="20" width="6.5703125" style="188" customWidth="1"/>
    <col min="21" max="21" width="0.5703125" style="188" customWidth="1"/>
    <col min="22" max="23" width="6.5703125" style="188" customWidth="1"/>
    <col min="24" max="24" width="10" customWidth="1"/>
  </cols>
  <sheetData>
    <row r="1" spans="1:24" ht="17.25" customHeight="1">
      <c r="A1" s="768" t="s">
        <v>542</v>
      </c>
      <c r="B1" s="768"/>
      <c r="C1" s="768"/>
      <c r="D1" s="768"/>
      <c r="E1" s="768"/>
      <c r="F1" s="768"/>
      <c r="G1" s="768"/>
      <c r="H1" s="768"/>
      <c r="I1" s="768"/>
      <c r="J1" s="768"/>
      <c r="K1" s="768"/>
      <c r="L1" s="768"/>
      <c r="M1" s="768"/>
      <c r="N1" s="768"/>
      <c r="O1" s="768"/>
      <c r="P1" s="768"/>
      <c r="Q1" s="768"/>
      <c r="R1" s="768"/>
      <c r="S1" s="768"/>
      <c r="T1" s="768"/>
      <c r="U1" s="768"/>
      <c r="V1" s="768"/>
      <c r="W1" s="768"/>
      <c r="X1" s="768"/>
    </row>
    <row r="2" spans="1:24" ht="14.25" customHeight="1" thickBot="1">
      <c r="A2" s="263" t="s">
        <v>288</v>
      </c>
      <c r="B2" s="263"/>
      <c r="C2" s="263"/>
      <c r="D2" s="263"/>
      <c r="E2" s="263"/>
      <c r="F2" s="263"/>
      <c r="G2" s="263"/>
      <c r="H2" s="263"/>
      <c r="I2" s="263"/>
      <c r="J2" s="263"/>
      <c r="K2" s="263"/>
      <c r="L2" s="263"/>
      <c r="M2" s="263"/>
      <c r="N2" s="263"/>
      <c r="O2" s="263"/>
      <c r="P2" s="263"/>
      <c r="Q2" s="263"/>
      <c r="R2" s="263"/>
      <c r="S2" s="263"/>
      <c r="T2" s="263"/>
      <c r="U2" s="263"/>
      <c r="V2" s="263"/>
      <c r="W2" s="263"/>
      <c r="X2" s="263"/>
    </row>
    <row r="3" spans="1:24" ht="20.25" customHeight="1" thickTop="1">
      <c r="A3" s="769" t="s">
        <v>16</v>
      </c>
      <c r="B3" s="784" t="s">
        <v>178</v>
      </c>
      <c r="C3" s="784"/>
      <c r="D3" s="784"/>
      <c r="E3" s="784"/>
      <c r="F3" s="784"/>
      <c r="G3" s="784"/>
      <c r="H3" s="784"/>
      <c r="I3" s="784"/>
      <c r="J3" s="784"/>
      <c r="K3" s="784"/>
      <c r="L3" s="784"/>
      <c r="M3" s="784"/>
      <c r="N3" s="784"/>
      <c r="O3" s="784"/>
      <c r="P3" s="784"/>
      <c r="Q3" s="784"/>
      <c r="R3" s="784"/>
      <c r="S3" s="784"/>
      <c r="T3" s="784"/>
      <c r="U3" s="784"/>
      <c r="V3" s="784"/>
      <c r="W3" s="784"/>
      <c r="X3" s="769" t="s">
        <v>236</v>
      </c>
    </row>
    <row r="4" spans="1:24" s="188" customFormat="1" ht="17.25" customHeight="1">
      <c r="A4" s="775"/>
      <c r="B4" s="792" t="s">
        <v>36</v>
      </c>
      <c r="C4" s="792"/>
      <c r="D4" s="792"/>
      <c r="E4" s="566"/>
      <c r="F4" s="792" t="s">
        <v>37</v>
      </c>
      <c r="G4" s="792"/>
      <c r="H4" s="792"/>
      <c r="I4" s="566"/>
      <c r="J4" s="792" t="s">
        <v>38</v>
      </c>
      <c r="K4" s="792"/>
      <c r="L4" s="792"/>
      <c r="M4" s="566"/>
      <c r="N4" s="792" t="s">
        <v>210</v>
      </c>
      <c r="O4" s="792"/>
      <c r="P4" s="792"/>
      <c r="Q4" s="566"/>
      <c r="R4" s="791" t="s">
        <v>211</v>
      </c>
      <c r="S4" s="791"/>
      <c r="T4" s="791"/>
      <c r="U4" s="568"/>
      <c r="V4" s="791" t="s">
        <v>102</v>
      </c>
      <c r="W4" s="791"/>
      <c r="X4" s="775"/>
    </row>
    <row r="5" spans="1:24" ht="19.5" customHeight="1">
      <c r="A5" s="770"/>
      <c r="B5" s="530" t="s">
        <v>19</v>
      </c>
      <c r="C5" s="530" t="s">
        <v>66</v>
      </c>
      <c r="D5" s="530" t="s">
        <v>102</v>
      </c>
      <c r="E5" s="567"/>
      <c r="F5" s="530" t="s">
        <v>19</v>
      </c>
      <c r="G5" s="530" t="s">
        <v>66</v>
      </c>
      <c r="H5" s="530" t="s">
        <v>102</v>
      </c>
      <c r="I5" s="567"/>
      <c r="J5" s="530" t="s">
        <v>19</v>
      </c>
      <c r="K5" s="530" t="s">
        <v>66</v>
      </c>
      <c r="L5" s="530" t="s">
        <v>102</v>
      </c>
      <c r="M5" s="567"/>
      <c r="N5" s="530" t="s">
        <v>19</v>
      </c>
      <c r="O5" s="530" t="s">
        <v>66</v>
      </c>
      <c r="P5" s="530" t="s">
        <v>102</v>
      </c>
      <c r="Q5" s="567"/>
      <c r="R5" s="530" t="s">
        <v>19</v>
      </c>
      <c r="S5" s="530" t="s">
        <v>66</v>
      </c>
      <c r="T5" s="530" t="s">
        <v>2</v>
      </c>
      <c r="U5" s="569"/>
      <c r="V5" s="530" t="s">
        <v>19</v>
      </c>
      <c r="W5" s="530" t="s">
        <v>66</v>
      </c>
      <c r="X5" s="770"/>
    </row>
    <row r="6" spans="1:24" s="189" customFormat="1" ht="20.100000000000001" customHeight="1">
      <c r="A6" s="116" t="s">
        <v>175</v>
      </c>
      <c r="B6" s="286">
        <v>0</v>
      </c>
      <c r="C6" s="287">
        <v>0</v>
      </c>
      <c r="D6" s="287">
        <f>SUM(B6:C6)</f>
        <v>0</v>
      </c>
      <c r="E6" s="117"/>
      <c r="F6" s="137">
        <v>0</v>
      </c>
      <c r="G6" s="137">
        <v>0</v>
      </c>
      <c r="H6" s="137">
        <f>SUM(F6:G6)</f>
        <v>0</v>
      </c>
      <c r="I6" s="117"/>
      <c r="J6" s="137">
        <v>2</v>
      </c>
      <c r="K6" s="137">
        <v>0</v>
      </c>
      <c r="L6" s="137">
        <f>SUM(J6:K6)</f>
        <v>2</v>
      </c>
      <c r="M6" s="117"/>
      <c r="N6" s="137">
        <v>0</v>
      </c>
      <c r="O6" s="137">
        <v>0</v>
      </c>
      <c r="P6" s="137">
        <f>SUM(N6:O6)</f>
        <v>0</v>
      </c>
      <c r="Q6" s="117"/>
      <c r="R6" s="137">
        <v>1</v>
      </c>
      <c r="S6" s="137">
        <v>1</v>
      </c>
      <c r="T6" s="137">
        <f>SUM(R6:S6)</f>
        <v>2</v>
      </c>
      <c r="U6" s="117"/>
      <c r="V6" s="619">
        <f>B6+F6+J6+N6+R6</f>
        <v>3</v>
      </c>
      <c r="W6" s="619">
        <f>C6+G6+K6+O6+S6</f>
        <v>1</v>
      </c>
      <c r="X6" s="619">
        <f>SUM(V6:W6)</f>
        <v>4</v>
      </c>
    </row>
    <row r="7" spans="1:24" s="189" customFormat="1" ht="20.100000000000001" customHeight="1">
      <c r="A7" s="114" t="s">
        <v>1</v>
      </c>
      <c r="B7" s="286">
        <v>0</v>
      </c>
      <c r="C7" s="286">
        <v>1</v>
      </c>
      <c r="D7" s="286">
        <f>SUM(B7:C7)</f>
        <v>1</v>
      </c>
      <c r="E7" s="133"/>
      <c r="F7" s="133">
        <v>0</v>
      </c>
      <c r="G7" s="133">
        <v>0</v>
      </c>
      <c r="H7" s="133">
        <f>SUM(F7:G7)</f>
        <v>0</v>
      </c>
      <c r="I7" s="133"/>
      <c r="J7" s="133">
        <v>0</v>
      </c>
      <c r="K7" s="133">
        <v>0</v>
      </c>
      <c r="L7" s="133">
        <f>SUM(J7:K7)</f>
        <v>0</v>
      </c>
      <c r="M7" s="133">
        <f>SUM(L7)</f>
        <v>0</v>
      </c>
      <c r="N7" s="133">
        <v>0</v>
      </c>
      <c r="O7" s="133">
        <v>0</v>
      </c>
      <c r="P7" s="133">
        <f>SUM(N7:O7)</f>
        <v>0</v>
      </c>
      <c r="Q7" s="133">
        <f>SUM(P7)</f>
        <v>0</v>
      </c>
      <c r="R7" s="133">
        <v>0</v>
      </c>
      <c r="S7" s="133">
        <v>0</v>
      </c>
      <c r="T7" s="133">
        <f>SUM(R7:S7)</f>
        <v>0</v>
      </c>
      <c r="U7" s="133"/>
      <c r="V7" s="619">
        <f t="shared" ref="V7:V21" si="0">B7+F7+J7+N7+R7</f>
        <v>0</v>
      </c>
      <c r="W7" s="619">
        <f t="shared" ref="W7:W21" si="1">C7+G7+K7+O7+S7</f>
        <v>1</v>
      </c>
      <c r="X7" s="619">
        <f t="shared" ref="X7:X21" si="2">SUM(V7:W7)</f>
        <v>1</v>
      </c>
    </row>
    <row r="8" spans="1:24" s="189" customFormat="1" ht="20.100000000000001" customHeight="1">
      <c r="A8" s="114" t="s">
        <v>3</v>
      </c>
      <c r="B8" s="286">
        <v>1</v>
      </c>
      <c r="C8" s="286">
        <v>2</v>
      </c>
      <c r="D8" s="286">
        <f>SUM(B8:C8)</f>
        <v>3</v>
      </c>
      <c r="E8" s="133"/>
      <c r="F8" s="133">
        <v>0</v>
      </c>
      <c r="G8" s="133">
        <v>0</v>
      </c>
      <c r="H8" s="133">
        <f>SUM(F8:G8)</f>
        <v>0</v>
      </c>
      <c r="I8" s="133"/>
      <c r="J8" s="133">
        <v>0</v>
      </c>
      <c r="K8" s="133">
        <v>0</v>
      </c>
      <c r="L8" s="133">
        <f>SUM(J8:K8)</f>
        <v>0</v>
      </c>
      <c r="M8" s="133">
        <f>SUM(L8)</f>
        <v>0</v>
      </c>
      <c r="N8" s="133">
        <v>0</v>
      </c>
      <c r="O8" s="133">
        <v>1</v>
      </c>
      <c r="P8" s="133">
        <f>SUM(N8:O8)</f>
        <v>1</v>
      </c>
      <c r="Q8" s="133">
        <f>SUM(P8)</f>
        <v>1</v>
      </c>
      <c r="R8" s="133">
        <v>5</v>
      </c>
      <c r="S8" s="133">
        <v>0</v>
      </c>
      <c r="T8" s="133">
        <f>SUM(R8:S8)</f>
        <v>5</v>
      </c>
      <c r="U8" s="133"/>
      <c r="V8" s="619">
        <f t="shared" si="0"/>
        <v>6</v>
      </c>
      <c r="W8" s="619">
        <f t="shared" si="1"/>
        <v>3</v>
      </c>
      <c r="X8" s="619">
        <f t="shared" si="2"/>
        <v>9</v>
      </c>
    </row>
    <row r="9" spans="1:24" s="189" customFormat="1" ht="20.100000000000001" customHeight="1">
      <c r="A9" s="114" t="s">
        <v>167</v>
      </c>
      <c r="B9" s="286">
        <v>0</v>
      </c>
      <c r="C9" s="286">
        <v>0</v>
      </c>
      <c r="D9" s="286">
        <f>SUM(B9:C9)</f>
        <v>0</v>
      </c>
      <c r="E9" s="133"/>
      <c r="F9" s="133">
        <v>0</v>
      </c>
      <c r="G9" s="133">
        <v>0</v>
      </c>
      <c r="H9" s="133">
        <f>SUM(F9:G9)</f>
        <v>0</v>
      </c>
      <c r="I9" s="133"/>
      <c r="J9" s="133">
        <v>2</v>
      </c>
      <c r="K9" s="133">
        <v>1</v>
      </c>
      <c r="L9" s="133">
        <f>SUM(J9:K9)</f>
        <v>3</v>
      </c>
      <c r="M9" s="133">
        <f>SUM(L9)</f>
        <v>3</v>
      </c>
      <c r="N9" s="133">
        <v>1</v>
      </c>
      <c r="O9" s="133">
        <v>1</v>
      </c>
      <c r="P9" s="133">
        <f>SUM(N9:O9)</f>
        <v>2</v>
      </c>
      <c r="Q9" s="133">
        <f>SUM(P9)</f>
        <v>2</v>
      </c>
      <c r="R9" s="133">
        <v>2</v>
      </c>
      <c r="S9" s="133">
        <v>0</v>
      </c>
      <c r="T9" s="133">
        <f>SUM(R9:S9)</f>
        <v>2</v>
      </c>
      <c r="U9" s="133"/>
      <c r="V9" s="619">
        <f t="shared" si="0"/>
        <v>5</v>
      </c>
      <c r="W9" s="619">
        <f t="shared" si="1"/>
        <v>2</v>
      </c>
      <c r="X9" s="619">
        <f t="shared" si="2"/>
        <v>7</v>
      </c>
    </row>
    <row r="10" spans="1:24" s="189" customFormat="1" ht="20.100000000000001" customHeight="1">
      <c r="A10" s="114" t="s">
        <v>70</v>
      </c>
      <c r="B10" s="286">
        <v>0</v>
      </c>
      <c r="C10" s="286">
        <v>0</v>
      </c>
      <c r="D10" s="286">
        <f t="shared" ref="D10:D21" si="3">SUM(B10:C10)</f>
        <v>0</v>
      </c>
      <c r="E10" s="133">
        <v>4</v>
      </c>
      <c r="F10" s="133">
        <v>4</v>
      </c>
      <c r="G10" s="133">
        <v>2</v>
      </c>
      <c r="H10" s="133">
        <f t="shared" ref="H10:H21" si="4">SUM(F10:G10)</f>
        <v>6</v>
      </c>
      <c r="I10" s="133"/>
      <c r="J10" s="133">
        <v>3</v>
      </c>
      <c r="K10" s="133">
        <v>0</v>
      </c>
      <c r="L10" s="133">
        <f t="shared" ref="L10:L15" si="5">SUM(J10:K10)</f>
        <v>3</v>
      </c>
      <c r="M10" s="133"/>
      <c r="N10" s="133">
        <v>0</v>
      </c>
      <c r="O10" s="133">
        <v>1</v>
      </c>
      <c r="P10" s="133">
        <f t="shared" ref="P10:P21" si="6">SUM(N10:O10)</f>
        <v>1</v>
      </c>
      <c r="Q10" s="133"/>
      <c r="R10" s="133">
        <v>5</v>
      </c>
      <c r="S10" s="133">
        <v>7</v>
      </c>
      <c r="T10" s="133">
        <f t="shared" ref="T10:T21" si="7">SUM(R10:S10)</f>
        <v>12</v>
      </c>
      <c r="U10" s="133"/>
      <c r="V10" s="619">
        <f t="shared" si="0"/>
        <v>12</v>
      </c>
      <c r="W10" s="619">
        <f t="shared" si="1"/>
        <v>10</v>
      </c>
      <c r="X10" s="619">
        <f t="shared" si="2"/>
        <v>22</v>
      </c>
    </row>
    <row r="11" spans="1:24" s="96" customFormat="1" ht="20.100000000000001" customHeight="1">
      <c r="A11" s="114" t="s">
        <v>71</v>
      </c>
      <c r="B11" s="286">
        <v>0</v>
      </c>
      <c r="C11" s="286">
        <v>1</v>
      </c>
      <c r="D11" s="286">
        <f t="shared" si="3"/>
        <v>1</v>
      </c>
      <c r="E11" s="133"/>
      <c r="F11" s="133">
        <v>4</v>
      </c>
      <c r="G11" s="133">
        <v>2</v>
      </c>
      <c r="H11" s="133">
        <f t="shared" si="4"/>
        <v>6</v>
      </c>
      <c r="I11" s="133"/>
      <c r="J11" s="133">
        <v>11</v>
      </c>
      <c r="K11" s="133">
        <v>9</v>
      </c>
      <c r="L11" s="133">
        <f t="shared" si="5"/>
        <v>20</v>
      </c>
      <c r="M11" s="133"/>
      <c r="N11" s="133">
        <v>0</v>
      </c>
      <c r="O11" s="133">
        <v>1</v>
      </c>
      <c r="P11" s="133">
        <f t="shared" si="6"/>
        <v>1</v>
      </c>
      <c r="Q11" s="133"/>
      <c r="R11" s="133">
        <v>8</v>
      </c>
      <c r="S11" s="133">
        <v>3</v>
      </c>
      <c r="T11" s="133">
        <f t="shared" si="7"/>
        <v>11</v>
      </c>
      <c r="U11" s="133"/>
      <c r="V11" s="619">
        <f t="shared" si="0"/>
        <v>23</v>
      </c>
      <c r="W11" s="619">
        <f t="shared" si="1"/>
        <v>16</v>
      </c>
      <c r="X11" s="619">
        <f t="shared" si="2"/>
        <v>39</v>
      </c>
    </row>
    <row r="12" spans="1:24" s="189" customFormat="1" ht="20.100000000000001" customHeight="1">
      <c r="A12" s="114" t="s">
        <v>4</v>
      </c>
      <c r="B12" s="286">
        <v>0</v>
      </c>
      <c r="C12" s="286">
        <v>0</v>
      </c>
      <c r="D12" s="286">
        <f t="shared" si="3"/>
        <v>0</v>
      </c>
      <c r="E12" s="133"/>
      <c r="F12" s="133">
        <v>0</v>
      </c>
      <c r="G12" s="133">
        <v>1</v>
      </c>
      <c r="H12" s="133">
        <f t="shared" si="4"/>
        <v>1</v>
      </c>
      <c r="I12" s="133"/>
      <c r="J12" s="133">
        <v>1</v>
      </c>
      <c r="K12" s="133">
        <v>1</v>
      </c>
      <c r="L12" s="133">
        <f t="shared" si="5"/>
        <v>2</v>
      </c>
      <c r="M12" s="133">
        <f>SUM(L12)</f>
        <v>2</v>
      </c>
      <c r="N12" s="133">
        <v>0</v>
      </c>
      <c r="O12" s="133">
        <v>0</v>
      </c>
      <c r="P12" s="133">
        <f t="shared" si="6"/>
        <v>0</v>
      </c>
      <c r="Q12" s="133">
        <f>SUM(P12)</f>
        <v>0</v>
      </c>
      <c r="R12" s="133">
        <v>3</v>
      </c>
      <c r="S12" s="133">
        <v>2</v>
      </c>
      <c r="T12" s="133">
        <f t="shared" si="7"/>
        <v>5</v>
      </c>
      <c r="U12" s="133"/>
      <c r="V12" s="619">
        <f t="shared" si="0"/>
        <v>4</v>
      </c>
      <c r="W12" s="619">
        <f t="shared" si="1"/>
        <v>4</v>
      </c>
      <c r="X12" s="619">
        <f t="shared" si="2"/>
        <v>8</v>
      </c>
    </row>
    <row r="13" spans="1:24" s="189" customFormat="1" ht="20.100000000000001" customHeight="1">
      <c r="A13" s="114" t="s">
        <v>18</v>
      </c>
      <c r="B13" s="286">
        <v>0</v>
      </c>
      <c r="C13" s="286">
        <v>0</v>
      </c>
      <c r="D13" s="286">
        <f t="shared" si="3"/>
        <v>0</v>
      </c>
      <c r="E13" s="133"/>
      <c r="F13" s="133">
        <v>2</v>
      </c>
      <c r="G13" s="133">
        <v>2</v>
      </c>
      <c r="H13" s="133">
        <f t="shared" si="4"/>
        <v>4</v>
      </c>
      <c r="I13" s="133"/>
      <c r="J13" s="133">
        <v>1</v>
      </c>
      <c r="K13" s="133">
        <v>2</v>
      </c>
      <c r="L13" s="133">
        <f>SUM(J13:K13)</f>
        <v>3</v>
      </c>
      <c r="M13" s="133">
        <f>N13</f>
        <v>0</v>
      </c>
      <c r="N13" s="133">
        <v>0</v>
      </c>
      <c r="O13" s="133">
        <v>0</v>
      </c>
      <c r="P13" s="133">
        <f t="shared" si="6"/>
        <v>0</v>
      </c>
      <c r="Q13" s="133">
        <f>SUM(P13)</f>
        <v>0</v>
      </c>
      <c r="R13" s="133">
        <v>3</v>
      </c>
      <c r="S13" s="133">
        <v>1</v>
      </c>
      <c r="T13" s="133">
        <f t="shared" si="7"/>
        <v>4</v>
      </c>
      <c r="U13" s="133"/>
      <c r="V13" s="619">
        <f t="shared" si="0"/>
        <v>6</v>
      </c>
      <c r="W13" s="619">
        <f t="shared" si="1"/>
        <v>5</v>
      </c>
      <c r="X13" s="619">
        <f t="shared" si="2"/>
        <v>11</v>
      </c>
    </row>
    <row r="14" spans="1:24" s="189" customFormat="1" ht="20.100000000000001" customHeight="1">
      <c r="A14" s="114" t="s">
        <v>6</v>
      </c>
      <c r="B14" s="286">
        <v>0</v>
      </c>
      <c r="C14" s="286">
        <v>0</v>
      </c>
      <c r="D14" s="286">
        <f t="shared" si="3"/>
        <v>0</v>
      </c>
      <c r="E14" s="133"/>
      <c r="F14" s="133">
        <v>1</v>
      </c>
      <c r="G14" s="133">
        <v>0</v>
      </c>
      <c r="H14" s="133">
        <f t="shared" si="4"/>
        <v>1</v>
      </c>
      <c r="I14" s="133"/>
      <c r="J14" s="133">
        <v>2</v>
      </c>
      <c r="K14" s="133">
        <v>2</v>
      </c>
      <c r="L14" s="133">
        <f t="shared" si="5"/>
        <v>4</v>
      </c>
      <c r="M14" s="133">
        <f>SUM(L14)</f>
        <v>4</v>
      </c>
      <c r="N14" s="133">
        <v>0</v>
      </c>
      <c r="O14" s="133">
        <v>0</v>
      </c>
      <c r="P14" s="133">
        <f t="shared" si="6"/>
        <v>0</v>
      </c>
      <c r="Q14" s="133">
        <f>SUM(P14)</f>
        <v>0</v>
      </c>
      <c r="R14" s="133">
        <v>0</v>
      </c>
      <c r="S14" s="133">
        <v>0</v>
      </c>
      <c r="T14" s="133">
        <f t="shared" si="7"/>
        <v>0</v>
      </c>
      <c r="U14" s="133"/>
      <c r="V14" s="619">
        <f t="shared" si="0"/>
        <v>3</v>
      </c>
      <c r="W14" s="619">
        <f>C14+G14+K14+O14+S14</f>
        <v>2</v>
      </c>
      <c r="X14" s="619">
        <f t="shared" si="2"/>
        <v>5</v>
      </c>
    </row>
    <row r="15" spans="1:24" ht="20.100000000000001" customHeight="1">
      <c r="A15" s="114" t="s">
        <v>176</v>
      </c>
      <c r="B15" s="352">
        <v>0</v>
      </c>
      <c r="C15" s="352">
        <v>0</v>
      </c>
      <c r="D15" s="286">
        <f t="shared" si="3"/>
        <v>0</v>
      </c>
      <c r="E15" s="133"/>
      <c r="F15" s="352">
        <v>0</v>
      </c>
      <c r="G15" s="352">
        <v>0</v>
      </c>
      <c r="H15" s="133">
        <f t="shared" si="4"/>
        <v>0</v>
      </c>
      <c r="I15" s="133"/>
      <c r="J15" s="352">
        <v>0</v>
      </c>
      <c r="K15" s="352">
        <v>0</v>
      </c>
      <c r="L15" s="198">
        <f t="shared" si="5"/>
        <v>0</v>
      </c>
      <c r="M15" s="133"/>
      <c r="N15" s="352">
        <v>0</v>
      </c>
      <c r="O15" s="352">
        <v>0</v>
      </c>
      <c r="P15" s="133">
        <f t="shared" si="6"/>
        <v>0</v>
      </c>
      <c r="Q15" s="133"/>
      <c r="R15" s="352">
        <v>0</v>
      </c>
      <c r="S15" s="352">
        <v>0</v>
      </c>
      <c r="T15" s="133">
        <f t="shared" si="7"/>
        <v>0</v>
      </c>
      <c r="U15" s="133"/>
      <c r="V15" s="619">
        <f t="shared" si="0"/>
        <v>0</v>
      </c>
      <c r="W15" s="619">
        <f t="shared" si="1"/>
        <v>0</v>
      </c>
      <c r="X15" s="619">
        <f t="shared" si="2"/>
        <v>0</v>
      </c>
    </row>
    <row r="16" spans="1:24" ht="20.100000000000001" customHeight="1">
      <c r="A16" s="114" t="s">
        <v>8</v>
      </c>
      <c r="B16" s="286">
        <v>0</v>
      </c>
      <c r="C16" s="286">
        <v>0</v>
      </c>
      <c r="D16" s="286">
        <f t="shared" si="3"/>
        <v>0</v>
      </c>
      <c r="E16" s="133"/>
      <c r="F16" s="286">
        <v>1</v>
      </c>
      <c r="G16" s="286">
        <v>0</v>
      </c>
      <c r="H16" s="133">
        <f t="shared" si="4"/>
        <v>1</v>
      </c>
      <c r="I16" s="133"/>
      <c r="J16" s="133">
        <v>0</v>
      </c>
      <c r="K16" s="133">
        <v>2</v>
      </c>
      <c r="L16" s="133">
        <f t="shared" ref="L16:L21" si="8">SUM(J16:K16)</f>
        <v>2</v>
      </c>
      <c r="M16" s="133">
        <f t="shared" ref="M16:M22" si="9">SUM(L16)</f>
        <v>2</v>
      </c>
      <c r="N16" s="133">
        <v>1</v>
      </c>
      <c r="O16" s="133">
        <v>0</v>
      </c>
      <c r="P16" s="133">
        <f t="shared" si="6"/>
        <v>1</v>
      </c>
      <c r="Q16" s="133">
        <f t="shared" ref="Q16:Q22" si="10">SUM(P16)</f>
        <v>1</v>
      </c>
      <c r="R16" s="133">
        <v>0</v>
      </c>
      <c r="S16" s="133">
        <v>1</v>
      </c>
      <c r="T16" s="133">
        <f t="shared" si="7"/>
        <v>1</v>
      </c>
      <c r="U16" s="133">
        <f>SUM(R16:T16)</f>
        <v>2</v>
      </c>
      <c r="V16" s="619">
        <f t="shared" si="0"/>
        <v>2</v>
      </c>
      <c r="W16" s="619">
        <f t="shared" si="1"/>
        <v>3</v>
      </c>
      <c r="X16" s="619">
        <f t="shared" si="2"/>
        <v>5</v>
      </c>
    </row>
    <row r="17" spans="1:27" s="189" customFormat="1" ht="20.100000000000001" customHeight="1">
      <c r="A17" s="114" t="s">
        <v>9</v>
      </c>
      <c r="B17" s="286">
        <v>0</v>
      </c>
      <c r="C17" s="286">
        <v>0</v>
      </c>
      <c r="D17" s="286">
        <f t="shared" si="3"/>
        <v>0</v>
      </c>
      <c r="E17" s="133"/>
      <c r="F17" s="133">
        <v>0</v>
      </c>
      <c r="G17" s="133">
        <v>0</v>
      </c>
      <c r="H17" s="133">
        <f t="shared" si="4"/>
        <v>0</v>
      </c>
      <c r="I17" s="133"/>
      <c r="J17" s="133">
        <v>1</v>
      </c>
      <c r="K17" s="133">
        <v>0</v>
      </c>
      <c r="L17" s="133">
        <f t="shared" si="8"/>
        <v>1</v>
      </c>
      <c r="M17" s="133">
        <f t="shared" si="9"/>
        <v>1</v>
      </c>
      <c r="N17" s="133">
        <v>0</v>
      </c>
      <c r="O17" s="133">
        <v>0</v>
      </c>
      <c r="P17" s="133">
        <f t="shared" si="6"/>
        <v>0</v>
      </c>
      <c r="Q17" s="133">
        <f t="shared" si="10"/>
        <v>0</v>
      </c>
      <c r="R17" s="133">
        <v>0</v>
      </c>
      <c r="S17" s="133">
        <v>1</v>
      </c>
      <c r="T17" s="133">
        <f t="shared" si="7"/>
        <v>1</v>
      </c>
      <c r="U17" s="133"/>
      <c r="V17" s="619">
        <f t="shared" si="0"/>
        <v>1</v>
      </c>
      <c r="W17" s="619">
        <f t="shared" si="1"/>
        <v>1</v>
      </c>
      <c r="X17" s="619">
        <f t="shared" si="2"/>
        <v>2</v>
      </c>
    </row>
    <row r="18" spans="1:27" s="189" customFormat="1" ht="20.100000000000001" customHeight="1">
      <c r="A18" s="114" t="s">
        <v>10</v>
      </c>
      <c r="B18" s="286">
        <v>0</v>
      </c>
      <c r="C18" s="286">
        <v>0</v>
      </c>
      <c r="D18" s="286">
        <f t="shared" si="3"/>
        <v>0</v>
      </c>
      <c r="E18" s="133"/>
      <c r="F18" s="133">
        <v>0</v>
      </c>
      <c r="G18" s="133">
        <v>0</v>
      </c>
      <c r="H18" s="133">
        <v>0</v>
      </c>
      <c r="I18" s="133"/>
      <c r="J18" s="133">
        <v>0</v>
      </c>
      <c r="K18" s="133">
        <v>0</v>
      </c>
      <c r="L18" s="133">
        <f t="shared" si="8"/>
        <v>0</v>
      </c>
      <c r="M18" s="133">
        <f t="shared" si="9"/>
        <v>0</v>
      </c>
      <c r="N18" s="133">
        <v>0</v>
      </c>
      <c r="O18" s="133">
        <v>0</v>
      </c>
      <c r="P18" s="133">
        <f t="shared" si="6"/>
        <v>0</v>
      </c>
      <c r="Q18" s="133">
        <f t="shared" si="10"/>
        <v>0</v>
      </c>
      <c r="R18" s="133">
        <v>0</v>
      </c>
      <c r="S18" s="133">
        <v>0</v>
      </c>
      <c r="T18" s="133">
        <f t="shared" si="7"/>
        <v>0</v>
      </c>
      <c r="U18" s="133"/>
      <c r="V18" s="619">
        <f t="shared" si="0"/>
        <v>0</v>
      </c>
      <c r="W18" s="619">
        <f t="shared" si="1"/>
        <v>0</v>
      </c>
      <c r="X18" s="619">
        <f t="shared" si="2"/>
        <v>0</v>
      </c>
    </row>
    <row r="19" spans="1:27" s="189" customFormat="1" ht="20.100000000000001" customHeight="1">
      <c r="A19" s="114" t="s">
        <v>11</v>
      </c>
      <c r="B19" s="286">
        <v>0</v>
      </c>
      <c r="C19" s="286">
        <v>0</v>
      </c>
      <c r="D19" s="286">
        <f t="shared" si="3"/>
        <v>0</v>
      </c>
      <c r="E19" s="133"/>
      <c r="F19" s="133">
        <v>0</v>
      </c>
      <c r="G19" s="133">
        <v>0</v>
      </c>
      <c r="H19" s="133">
        <f t="shared" si="4"/>
        <v>0</v>
      </c>
      <c r="I19" s="133"/>
      <c r="J19" s="133">
        <v>1</v>
      </c>
      <c r="K19" s="133">
        <v>1</v>
      </c>
      <c r="L19" s="133">
        <f t="shared" si="8"/>
        <v>2</v>
      </c>
      <c r="M19" s="133">
        <f t="shared" si="9"/>
        <v>2</v>
      </c>
      <c r="N19" s="133">
        <v>0</v>
      </c>
      <c r="O19" s="133">
        <v>0</v>
      </c>
      <c r="P19" s="133">
        <f t="shared" si="6"/>
        <v>0</v>
      </c>
      <c r="Q19" s="133">
        <f t="shared" si="10"/>
        <v>0</v>
      </c>
      <c r="R19" s="133">
        <v>1</v>
      </c>
      <c r="S19" s="133">
        <v>0</v>
      </c>
      <c r="T19" s="133">
        <f t="shared" si="7"/>
        <v>1</v>
      </c>
      <c r="U19" s="133"/>
      <c r="V19" s="619">
        <f t="shared" si="0"/>
        <v>2</v>
      </c>
      <c r="W19" s="619">
        <f t="shared" si="1"/>
        <v>1</v>
      </c>
      <c r="X19" s="619">
        <f t="shared" si="2"/>
        <v>3</v>
      </c>
    </row>
    <row r="20" spans="1:27" s="189" customFormat="1" ht="20.100000000000001" customHeight="1">
      <c r="A20" s="114" t="s">
        <v>12</v>
      </c>
      <c r="B20" s="286">
        <v>0</v>
      </c>
      <c r="C20" s="286">
        <v>0</v>
      </c>
      <c r="D20" s="286">
        <f t="shared" si="3"/>
        <v>0</v>
      </c>
      <c r="E20" s="133"/>
      <c r="F20" s="133">
        <v>0</v>
      </c>
      <c r="G20" s="133">
        <v>0</v>
      </c>
      <c r="H20" s="133">
        <f t="shared" si="4"/>
        <v>0</v>
      </c>
      <c r="I20" s="133"/>
      <c r="J20" s="133">
        <v>0</v>
      </c>
      <c r="K20" s="133">
        <v>0</v>
      </c>
      <c r="L20" s="133">
        <f t="shared" si="8"/>
        <v>0</v>
      </c>
      <c r="M20" s="133">
        <f t="shared" si="9"/>
        <v>0</v>
      </c>
      <c r="N20" s="133">
        <v>0</v>
      </c>
      <c r="O20" s="133">
        <v>0</v>
      </c>
      <c r="P20" s="133">
        <f t="shared" si="6"/>
        <v>0</v>
      </c>
      <c r="Q20" s="133">
        <f t="shared" si="10"/>
        <v>0</v>
      </c>
      <c r="R20" s="133">
        <v>2</v>
      </c>
      <c r="S20" s="133">
        <v>0</v>
      </c>
      <c r="T20" s="133">
        <f t="shared" si="7"/>
        <v>2</v>
      </c>
      <c r="U20" s="133"/>
      <c r="V20" s="619">
        <f t="shared" si="0"/>
        <v>2</v>
      </c>
      <c r="W20" s="619">
        <f t="shared" si="1"/>
        <v>0</v>
      </c>
      <c r="X20" s="619">
        <f t="shared" si="2"/>
        <v>2</v>
      </c>
    </row>
    <row r="21" spans="1:27" s="189" customFormat="1" ht="20.100000000000001" customHeight="1" thickBot="1">
      <c r="A21" s="115" t="s">
        <v>13</v>
      </c>
      <c r="B21" s="288">
        <v>1</v>
      </c>
      <c r="C21" s="288">
        <v>0</v>
      </c>
      <c r="D21" s="288">
        <f t="shared" si="3"/>
        <v>1</v>
      </c>
      <c r="E21" s="156"/>
      <c r="F21" s="156">
        <v>0</v>
      </c>
      <c r="G21" s="156">
        <v>1</v>
      </c>
      <c r="H21" s="156">
        <f t="shared" si="4"/>
        <v>1</v>
      </c>
      <c r="I21" s="156"/>
      <c r="J21" s="156">
        <v>0</v>
      </c>
      <c r="K21" s="156">
        <v>0</v>
      </c>
      <c r="L21" s="156">
        <f t="shared" si="8"/>
        <v>0</v>
      </c>
      <c r="M21" s="156">
        <f t="shared" si="9"/>
        <v>0</v>
      </c>
      <c r="N21" s="156">
        <v>0</v>
      </c>
      <c r="O21" s="156">
        <v>0</v>
      </c>
      <c r="P21" s="156">
        <f t="shared" si="6"/>
        <v>0</v>
      </c>
      <c r="Q21" s="156">
        <f t="shared" si="10"/>
        <v>0</v>
      </c>
      <c r="R21" s="156">
        <v>1</v>
      </c>
      <c r="S21" s="156">
        <v>2</v>
      </c>
      <c r="T21" s="156">
        <f t="shared" si="7"/>
        <v>3</v>
      </c>
      <c r="U21" s="156"/>
      <c r="V21" s="747">
        <f t="shared" si="0"/>
        <v>2</v>
      </c>
      <c r="W21" s="747">
        <f t="shared" si="1"/>
        <v>3</v>
      </c>
      <c r="X21" s="747">
        <f t="shared" si="2"/>
        <v>5</v>
      </c>
    </row>
    <row r="22" spans="1:27" s="189" customFormat="1" ht="20.100000000000001" customHeight="1" thickTop="1" thickBot="1">
      <c r="A22" s="743" t="s">
        <v>112</v>
      </c>
      <c r="B22" s="748">
        <f>SUM(B6:B21)</f>
        <v>2</v>
      </c>
      <c r="C22" s="748">
        <f>SUM(C6:C21)</f>
        <v>4</v>
      </c>
      <c r="D22" s="748">
        <f>SUM(B22:C22)</f>
        <v>6</v>
      </c>
      <c r="E22" s="317"/>
      <c r="F22" s="317">
        <f>SUM(F6:F21)</f>
        <v>12</v>
      </c>
      <c r="G22" s="317">
        <f>SUM(G6:G21)</f>
        <v>8</v>
      </c>
      <c r="H22" s="317">
        <f>SUM(H6:H21)</f>
        <v>20</v>
      </c>
      <c r="I22" s="317"/>
      <c r="J22" s="317">
        <f>SUM(J6:J21)</f>
        <v>24</v>
      </c>
      <c r="K22" s="317">
        <f>SUM(K6:K21)</f>
        <v>18</v>
      </c>
      <c r="L22" s="317">
        <f>SUM(J22:K22)</f>
        <v>42</v>
      </c>
      <c r="M22" s="317">
        <f t="shared" si="9"/>
        <v>42</v>
      </c>
      <c r="N22" s="317">
        <f>SUM(N6:N21)</f>
        <v>2</v>
      </c>
      <c r="O22" s="317">
        <f>SUM(O6:O21)</f>
        <v>4</v>
      </c>
      <c r="P22" s="317">
        <f>SUM(N22:O22)</f>
        <v>6</v>
      </c>
      <c r="Q22" s="317">
        <f t="shared" si="10"/>
        <v>6</v>
      </c>
      <c r="R22" s="317">
        <f>SUM(R6:R21)</f>
        <v>31</v>
      </c>
      <c r="S22" s="317">
        <f>SUM(S6:S21)</f>
        <v>18</v>
      </c>
      <c r="T22" s="317">
        <f>SUM(R22:S22)</f>
        <v>49</v>
      </c>
      <c r="U22" s="317"/>
      <c r="V22" s="749">
        <f t="shared" ref="V22" si="11">B22+F22+J22+N22+R22</f>
        <v>71</v>
      </c>
      <c r="W22" s="749">
        <f t="shared" ref="W22" si="12">C22+G22+K22+O22+S22</f>
        <v>52</v>
      </c>
      <c r="X22" s="749">
        <f t="shared" ref="X22" si="13">SUM(V22:W22)</f>
        <v>123</v>
      </c>
    </row>
    <row r="23" spans="1:27" s="533" customFormat="1" ht="20.100000000000001" customHeight="1" thickTop="1" thickBot="1">
      <c r="A23" s="742" t="s">
        <v>110</v>
      </c>
      <c r="B23" s="742"/>
      <c r="C23" s="742"/>
      <c r="D23" s="742"/>
      <c r="E23" s="534"/>
      <c r="F23" s="534"/>
      <c r="G23" s="534"/>
      <c r="H23" s="742"/>
      <c r="I23" s="538"/>
      <c r="J23" s="542"/>
      <c r="K23" s="535"/>
      <c r="L23" s="535"/>
      <c r="M23" s="535"/>
      <c r="N23" s="535"/>
      <c r="O23" s="535"/>
      <c r="P23" s="535"/>
      <c r="Q23" s="535"/>
      <c r="R23" s="542"/>
      <c r="S23" s="535"/>
      <c r="T23" s="535"/>
      <c r="U23" s="535"/>
      <c r="V23" s="535"/>
      <c r="W23" s="535"/>
      <c r="X23" s="535"/>
    </row>
    <row r="24" spans="1:27" s="284" customFormat="1" ht="20.100000000000001" customHeight="1" thickTop="1">
      <c r="A24" s="114" t="s">
        <v>14</v>
      </c>
      <c r="B24" s="119" t="s">
        <v>141</v>
      </c>
      <c r="C24" s="119" t="s">
        <v>141</v>
      </c>
      <c r="D24" s="119" t="s">
        <v>141</v>
      </c>
      <c r="E24" s="158"/>
      <c r="F24" s="119" t="s">
        <v>141</v>
      </c>
      <c r="G24" s="119" t="s">
        <v>141</v>
      </c>
      <c r="H24" s="119" t="s">
        <v>141</v>
      </c>
      <c r="I24" s="158"/>
      <c r="J24" s="119" t="s">
        <v>141</v>
      </c>
      <c r="K24" s="119" t="s">
        <v>141</v>
      </c>
      <c r="L24" s="119" t="s">
        <v>141</v>
      </c>
      <c r="M24" s="158"/>
      <c r="N24" s="119" t="s">
        <v>141</v>
      </c>
      <c r="O24" s="119" t="s">
        <v>141</v>
      </c>
      <c r="P24" s="119" t="s">
        <v>141</v>
      </c>
      <c r="Q24" s="158"/>
      <c r="R24" s="119" t="s">
        <v>141</v>
      </c>
      <c r="S24" s="119" t="s">
        <v>141</v>
      </c>
      <c r="T24" s="119" t="s">
        <v>141</v>
      </c>
      <c r="U24" s="172"/>
      <c r="V24" s="119" t="s">
        <v>141</v>
      </c>
      <c r="W24" s="119" t="s">
        <v>141</v>
      </c>
      <c r="X24" s="119" t="s">
        <v>141</v>
      </c>
    </row>
    <row r="25" spans="1:27" s="284" customFormat="1" ht="20.100000000000001" customHeight="1">
      <c r="A25" s="119" t="s">
        <v>17</v>
      </c>
      <c r="B25" s="119" t="s">
        <v>141</v>
      </c>
      <c r="C25" s="119" t="s">
        <v>141</v>
      </c>
      <c r="D25" s="119" t="s">
        <v>141</v>
      </c>
      <c r="E25" s="158"/>
      <c r="F25" s="119" t="s">
        <v>141</v>
      </c>
      <c r="G25" s="119" t="s">
        <v>141</v>
      </c>
      <c r="H25" s="119" t="s">
        <v>141</v>
      </c>
      <c r="I25" s="158"/>
      <c r="J25" s="119" t="s">
        <v>141</v>
      </c>
      <c r="K25" s="119" t="s">
        <v>141</v>
      </c>
      <c r="L25" s="119" t="s">
        <v>141</v>
      </c>
      <c r="M25" s="158"/>
      <c r="N25" s="119" t="s">
        <v>141</v>
      </c>
      <c r="O25" s="119" t="s">
        <v>141</v>
      </c>
      <c r="P25" s="119" t="s">
        <v>141</v>
      </c>
      <c r="Q25" s="158"/>
      <c r="R25" s="119" t="s">
        <v>141</v>
      </c>
      <c r="S25" s="119" t="s">
        <v>141</v>
      </c>
      <c r="T25" s="119" t="s">
        <v>141</v>
      </c>
      <c r="U25" s="158"/>
      <c r="V25" s="119" t="s">
        <v>141</v>
      </c>
      <c r="W25" s="119" t="s">
        <v>141</v>
      </c>
      <c r="X25" s="119" t="s">
        <v>141</v>
      </c>
    </row>
    <row r="26" spans="1:27" s="284" customFormat="1" ht="20.100000000000001" customHeight="1" thickBot="1">
      <c r="A26" s="163" t="s">
        <v>40</v>
      </c>
      <c r="B26" s="163" t="s">
        <v>141</v>
      </c>
      <c r="C26" s="163" t="s">
        <v>141</v>
      </c>
      <c r="D26" s="163" t="s">
        <v>141</v>
      </c>
      <c r="E26" s="159"/>
      <c r="F26" s="163" t="s">
        <v>141</v>
      </c>
      <c r="G26" s="163" t="s">
        <v>141</v>
      </c>
      <c r="H26" s="163" t="s">
        <v>141</v>
      </c>
      <c r="I26" s="159"/>
      <c r="J26" s="163" t="s">
        <v>141</v>
      </c>
      <c r="K26" s="163" t="s">
        <v>141</v>
      </c>
      <c r="L26" s="163" t="s">
        <v>141</v>
      </c>
      <c r="M26" s="159"/>
      <c r="N26" s="163" t="s">
        <v>141</v>
      </c>
      <c r="O26" s="163" t="s">
        <v>141</v>
      </c>
      <c r="P26" s="163" t="s">
        <v>141</v>
      </c>
      <c r="Q26" s="159"/>
      <c r="R26" s="163" t="s">
        <v>141</v>
      </c>
      <c r="S26" s="163" t="s">
        <v>141</v>
      </c>
      <c r="T26" s="163" t="s">
        <v>141</v>
      </c>
      <c r="U26" s="172"/>
      <c r="V26" s="163" t="s">
        <v>141</v>
      </c>
      <c r="W26" s="163" t="s">
        <v>141</v>
      </c>
      <c r="X26" s="163" t="s">
        <v>141</v>
      </c>
    </row>
    <row r="27" spans="1:27" s="121" customFormat="1" ht="20.100000000000001" customHeight="1" thickTop="1" thickBot="1">
      <c r="A27" s="743" t="s">
        <v>112</v>
      </c>
      <c r="B27" s="719" t="s">
        <v>141</v>
      </c>
      <c r="C27" s="719" t="s">
        <v>141</v>
      </c>
      <c r="D27" s="719" t="s">
        <v>141</v>
      </c>
      <c r="E27" s="174"/>
      <c r="F27" s="719" t="s">
        <v>141</v>
      </c>
      <c r="G27" s="719" t="s">
        <v>141</v>
      </c>
      <c r="H27" s="719" t="s">
        <v>141</v>
      </c>
      <c r="I27" s="174"/>
      <c r="J27" s="719" t="s">
        <v>141</v>
      </c>
      <c r="K27" s="719" t="s">
        <v>141</v>
      </c>
      <c r="L27" s="719" t="s">
        <v>141</v>
      </c>
      <c r="M27" s="174"/>
      <c r="N27" s="719" t="s">
        <v>141</v>
      </c>
      <c r="O27" s="719" t="s">
        <v>141</v>
      </c>
      <c r="P27" s="719" t="s">
        <v>141</v>
      </c>
      <c r="Q27" s="174"/>
      <c r="R27" s="719" t="s">
        <v>141</v>
      </c>
      <c r="S27" s="719" t="s">
        <v>141</v>
      </c>
      <c r="T27" s="719" t="s">
        <v>141</v>
      </c>
      <c r="U27" s="174"/>
      <c r="V27" s="719" t="s">
        <v>141</v>
      </c>
      <c r="W27" s="719" t="s">
        <v>141</v>
      </c>
      <c r="X27" s="719" t="s">
        <v>141</v>
      </c>
    </row>
    <row r="28" spans="1:27" s="539" customFormat="1" ht="20.100000000000001" customHeight="1" thickTop="1" thickBot="1">
      <c r="A28" s="761" t="s">
        <v>112</v>
      </c>
      <c r="B28" s="534">
        <v>2</v>
      </c>
      <c r="C28" s="534">
        <v>4</v>
      </c>
      <c r="D28" s="534">
        <v>6</v>
      </c>
      <c r="E28" s="534"/>
      <c r="F28" s="534">
        <v>12</v>
      </c>
      <c r="G28" s="534">
        <v>8</v>
      </c>
      <c r="H28" s="534">
        <v>20</v>
      </c>
      <c r="I28" s="534"/>
      <c r="J28" s="534">
        <v>24</v>
      </c>
      <c r="K28" s="534">
        <v>18</v>
      </c>
      <c r="L28" s="534">
        <v>42</v>
      </c>
      <c r="M28" s="534">
        <v>42</v>
      </c>
      <c r="N28" s="534">
        <v>2</v>
      </c>
      <c r="O28" s="534">
        <v>4</v>
      </c>
      <c r="P28" s="534">
        <v>6</v>
      </c>
      <c r="Q28" s="534">
        <v>6</v>
      </c>
      <c r="R28" s="534">
        <v>31</v>
      </c>
      <c r="S28" s="534">
        <v>18</v>
      </c>
      <c r="T28" s="534">
        <v>49</v>
      </c>
      <c r="U28" s="534"/>
      <c r="V28" s="534">
        <v>71</v>
      </c>
      <c r="W28" s="534">
        <v>52</v>
      </c>
      <c r="X28" s="534">
        <v>123</v>
      </c>
    </row>
    <row r="29" spans="1:27" s="284" customFormat="1" ht="3" customHeight="1" thickTop="1">
      <c r="A29" s="241"/>
      <c r="B29" s="328"/>
      <c r="C29" s="328"/>
      <c r="D29" s="328"/>
      <c r="E29" s="129"/>
      <c r="F29" s="129"/>
      <c r="G29" s="129"/>
      <c r="H29" s="129"/>
      <c r="I29" s="129"/>
      <c r="J29" s="129"/>
      <c r="K29" s="129"/>
      <c r="L29" s="129"/>
      <c r="M29" s="129"/>
      <c r="N29" s="129"/>
      <c r="O29" s="129"/>
      <c r="P29" s="129"/>
      <c r="Q29" s="129"/>
      <c r="R29" s="129"/>
      <c r="S29" s="129"/>
      <c r="T29" s="129"/>
      <c r="U29" s="129"/>
      <c r="V29" s="299"/>
      <c r="W29" s="299"/>
      <c r="X29" s="328"/>
      <c r="Z29" s="765" t="s">
        <v>165</v>
      </c>
      <c r="AA29" s="765"/>
    </row>
    <row r="30" spans="1:27" s="284" customFormat="1" ht="15" customHeight="1">
      <c r="A30" s="765" t="s">
        <v>165</v>
      </c>
      <c r="B30" s="765"/>
      <c r="C30" s="328"/>
      <c r="D30" s="328"/>
      <c r="E30" s="129"/>
      <c r="F30" s="129"/>
      <c r="G30" s="129"/>
      <c r="H30" s="129"/>
      <c r="I30" s="129"/>
      <c r="J30" s="129"/>
      <c r="K30" s="129"/>
      <c r="L30" s="129"/>
      <c r="M30" s="129"/>
      <c r="N30" s="129"/>
      <c r="O30" s="129"/>
      <c r="P30" s="129"/>
      <c r="Q30" s="129"/>
      <c r="R30" s="129"/>
      <c r="S30" s="129"/>
      <c r="T30" s="129"/>
      <c r="U30" s="129"/>
      <c r="V30" s="299"/>
      <c r="W30" s="299"/>
      <c r="X30" s="328"/>
      <c r="Z30" s="741"/>
      <c r="AA30" s="741"/>
    </row>
    <row r="31" spans="1:27" s="106" customFormat="1" ht="12.75" customHeight="1">
      <c r="A31" s="765" t="s">
        <v>242</v>
      </c>
      <c r="B31" s="765"/>
      <c r="C31" s="765"/>
      <c r="D31" s="765"/>
      <c r="E31" s="765"/>
      <c r="F31" s="765"/>
      <c r="G31" s="765"/>
      <c r="H31" s="765"/>
      <c r="I31" s="765"/>
      <c r="J31" s="765"/>
      <c r="K31" s="765"/>
      <c r="L31" s="765"/>
      <c r="M31" s="765"/>
      <c r="N31" s="765"/>
      <c r="O31" s="765"/>
      <c r="P31" s="765"/>
      <c r="Q31" s="765"/>
      <c r="R31" s="765"/>
      <c r="S31" s="765"/>
      <c r="T31" s="765"/>
      <c r="U31" s="765"/>
      <c r="V31" s="765"/>
      <c r="W31" s="765"/>
      <c r="X31" s="765"/>
    </row>
    <row r="32" spans="1:27" s="201" customFormat="1" ht="15.75" customHeight="1">
      <c r="A32" s="764" t="s">
        <v>240</v>
      </c>
      <c r="B32" s="764"/>
      <c r="C32" s="764"/>
      <c r="D32" s="764"/>
      <c r="E32" s="764"/>
      <c r="F32" s="764"/>
      <c r="G32" s="764"/>
      <c r="H32" s="764"/>
      <c r="I32" s="764"/>
      <c r="J32" s="764"/>
      <c r="K32" s="764"/>
      <c r="L32" s="764"/>
      <c r="M32" s="764"/>
      <c r="N32" s="764"/>
      <c r="O32" s="521"/>
      <c r="P32" s="521"/>
      <c r="R32" s="190"/>
    </row>
    <row r="33" spans="1:24" s="300" customFormat="1" ht="2.25" customHeight="1">
      <c r="A33" s="518"/>
      <c r="B33" s="518"/>
      <c r="C33" s="518"/>
      <c r="D33" s="518"/>
      <c r="E33" s="518"/>
      <c r="F33" s="518"/>
      <c r="G33" s="518"/>
      <c r="H33" s="518"/>
      <c r="I33" s="518"/>
      <c r="J33" s="518"/>
      <c r="K33" s="518"/>
      <c r="L33" s="518"/>
      <c r="M33" s="518"/>
      <c r="N33" s="518"/>
      <c r="O33" s="521"/>
      <c r="P33" s="521"/>
      <c r="Q33" s="522"/>
      <c r="R33" s="523"/>
      <c r="S33" s="522"/>
    </row>
    <row r="34" spans="1:24" ht="15" customHeight="1">
      <c r="A34" s="782" t="s">
        <v>130</v>
      </c>
      <c r="B34" s="782"/>
      <c r="C34" s="782"/>
      <c r="D34" s="782"/>
      <c r="E34" s="782"/>
      <c r="F34" s="782"/>
      <c r="G34" s="782"/>
      <c r="H34" s="185"/>
      <c r="I34" s="185"/>
      <c r="J34" s="185"/>
      <c r="K34" s="185"/>
      <c r="L34" s="185"/>
      <c r="M34" s="185"/>
      <c r="N34" s="185"/>
      <c r="O34" s="185"/>
      <c r="P34" s="185"/>
      <c r="Q34" s="185"/>
      <c r="R34" s="185"/>
      <c r="S34" s="185"/>
      <c r="T34" s="185"/>
      <c r="U34" s="185"/>
      <c r="V34" s="185"/>
      <c r="W34" s="185"/>
      <c r="X34" s="689">
        <v>36</v>
      </c>
    </row>
    <row r="35" spans="1:24" ht="23.25" customHeight="1">
      <c r="C35"/>
      <c r="D35"/>
      <c r="E35"/>
      <c r="G35"/>
      <c r="H35"/>
      <c r="I35"/>
      <c r="J35"/>
      <c r="K35"/>
      <c r="M35"/>
      <c r="N35"/>
      <c r="O35"/>
      <c r="Q35"/>
      <c r="R35"/>
      <c r="S35"/>
      <c r="T35"/>
      <c r="U35"/>
      <c r="V35"/>
      <c r="W35"/>
    </row>
  </sheetData>
  <mergeCells count="15">
    <mergeCell ref="Z29:AA29"/>
    <mergeCell ref="A30:B30"/>
    <mergeCell ref="A34:G34"/>
    <mergeCell ref="A32:N32"/>
    <mergeCell ref="A1:X1"/>
    <mergeCell ref="A3:A5"/>
    <mergeCell ref="A31:X31"/>
    <mergeCell ref="B4:D4"/>
    <mergeCell ref="F4:H4"/>
    <mergeCell ref="J4:L4"/>
    <mergeCell ref="N4:P4"/>
    <mergeCell ref="X3:X5"/>
    <mergeCell ref="R4:T4"/>
    <mergeCell ref="V4:W4"/>
    <mergeCell ref="B3:W3"/>
  </mergeCells>
  <phoneticPr fontId="2" type="noConversion"/>
  <printOptions horizontalCentered="1"/>
  <pageMargins left="0.78740157480314965" right="0.78740157480314965" top="0.59055118110236227" bottom="0.19685039370078741" header="0" footer="0"/>
  <pageSetup paperSize="9" scale="90"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Sheet3">
    <tabColor theme="4" tint="0.39997558519241921"/>
  </sheetPr>
  <dimension ref="A1:W25"/>
  <sheetViews>
    <sheetView rightToLeft="1" view="pageBreakPreview" zoomScaleSheetLayoutView="100" workbookViewId="0">
      <selection activeCell="C17" sqref="C17"/>
    </sheetView>
  </sheetViews>
  <sheetFormatPr defaultRowHeight="12.75"/>
  <cols>
    <col min="1" max="1" width="14.85546875" style="96" customWidth="1"/>
    <col min="2" max="4" width="12.7109375" style="96" customWidth="1"/>
    <col min="5" max="5" width="0.85546875" style="96" customWidth="1"/>
    <col min="6" max="6" width="12.7109375" style="96" customWidth="1"/>
    <col min="7" max="8" width="12.7109375" style="284" customWidth="1"/>
    <col min="9" max="9" width="0.85546875" style="284" customWidth="1"/>
    <col min="10" max="11" width="12.7109375" style="284" customWidth="1"/>
    <col min="12" max="12" width="12.7109375" style="96" customWidth="1"/>
    <col min="13" max="21" width="9.140625" style="96" hidden="1" customWidth="1"/>
    <col min="22" max="23" width="9.140625" style="96"/>
    <col min="24" max="24" width="8.7109375" style="96" customWidth="1"/>
    <col min="25" max="16384" width="9.140625" style="96"/>
  </cols>
  <sheetData>
    <row r="1" spans="1:23" ht="24.75" customHeight="1">
      <c r="A1" s="767" t="s">
        <v>147</v>
      </c>
      <c r="B1" s="767"/>
      <c r="C1" s="767"/>
      <c r="D1" s="767"/>
      <c r="E1" s="767"/>
      <c r="F1" s="767"/>
      <c r="G1" s="767"/>
      <c r="H1" s="767"/>
      <c r="I1" s="767"/>
      <c r="J1" s="767"/>
      <c r="K1" s="767"/>
      <c r="L1" s="767"/>
    </row>
    <row r="2" spans="1:23" ht="23.25" customHeight="1" thickBot="1">
      <c r="A2" s="263" t="s">
        <v>131</v>
      </c>
      <c r="B2" s="263"/>
      <c r="C2" s="263"/>
      <c r="D2" s="263"/>
      <c r="E2" s="263"/>
    </row>
    <row r="3" spans="1:23" ht="25.5" customHeight="1" thickTop="1">
      <c r="A3" s="797" t="s">
        <v>16</v>
      </c>
      <c r="B3" s="794" t="s">
        <v>143</v>
      </c>
      <c r="C3" s="794"/>
      <c r="D3" s="794"/>
      <c r="E3" s="797"/>
      <c r="F3" s="793" t="s">
        <v>144</v>
      </c>
      <c r="G3" s="793"/>
      <c r="H3" s="793"/>
      <c r="I3" s="794"/>
      <c r="J3" s="793" t="s">
        <v>145</v>
      </c>
      <c r="K3" s="793"/>
      <c r="L3" s="793"/>
      <c r="M3" s="295"/>
    </row>
    <row r="4" spans="1:23" ht="21.75" customHeight="1">
      <c r="A4" s="798"/>
      <c r="B4" s="132" t="s">
        <v>101</v>
      </c>
      <c r="C4" s="132" t="s">
        <v>66</v>
      </c>
      <c r="D4" s="132" t="s">
        <v>2</v>
      </c>
      <c r="E4" s="799"/>
      <c r="F4" s="132" t="s">
        <v>101</v>
      </c>
      <c r="G4" s="132" t="s">
        <v>66</v>
      </c>
      <c r="H4" s="132" t="s">
        <v>2</v>
      </c>
      <c r="I4" s="795"/>
      <c r="J4" s="132" t="s">
        <v>101</v>
      </c>
      <c r="K4" s="132" t="s">
        <v>66</v>
      </c>
      <c r="L4" s="132" t="s">
        <v>2</v>
      </c>
      <c r="M4" s="132" t="s">
        <v>2</v>
      </c>
      <c r="W4" s="298"/>
    </row>
    <row r="5" spans="1:23" ht="26.1" customHeight="1">
      <c r="A5" s="118" t="s">
        <v>0</v>
      </c>
      <c r="B5" s="157">
        <v>1390</v>
      </c>
      <c r="C5" s="157">
        <v>1032</v>
      </c>
      <c r="D5" s="160">
        <f t="shared" ref="D5:D12" si="0">SUM(B5:C5)</f>
        <v>2422</v>
      </c>
      <c r="E5" s="160">
        <f t="shared" ref="E5:E12" si="1">SUM(D5)</f>
        <v>2422</v>
      </c>
      <c r="F5" s="157">
        <v>199</v>
      </c>
      <c r="G5" s="157">
        <v>190</v>
      </c>
      <c r="H5" s="157">
        <f t="shared" ref="H5:H12" si="2">SUM(F5:G5)</f>
        <v>389</v>
      </c>
      <c r="I5" s="157"/>
      <c r="J5" s="157">
        <f>B5+F5</f>
        <v>1589</v>
      </c>
      <c r="K5" s="157">
        <f>C5+G5</f>
        <v>1222</v>
      </c>
      <c r="L5" s="157">
        <f>SUM(J5:K5)</f>
        <v>2811</v>
      </c>
      <c r="M5" s="160">
        <f t="shared" ref="M5:M12" si="3">SUM(J5:L5)</f>
        <v>5622</v>
      </c>
    </row>
    <row r="6" spans="1:23" ht="26.1" customHeight="1">
      <c r="A6" s="114" t="s">
        <v>1</v>
      </c>
      <c r="B6" s="158">
        <v>468</v>
      </c>
      <c r="C6" s="158">
        <v>342</v>
      </c>
      <c r="D6" s="161">
        <f t="shared" si="0"/>
        <v>810</v>
      </c>
      <c r="E6" s="161">
        <f t="shared" si="1"/>
        <v>810</v>
      </c>
      <c r="F6" s="158">
        <v>117</v>
      </c>
      <c r="G6" s="158">
        <v>74</v>
      </c>
      <c r="H6" s="158">
        <f t="shared" si="2"/>
        <v>191</v>
      </c>
      <c r="I6" s="158">
        <f>SUM(F6:H6)</f>
        <v>382</v>
      </c>
      <c r="J6" s="158">
        <f>B6+F6</f>
        <v>585</v>
      </c>
      <c r="K6" s="158">
        <f>C6+G6</f>
        <v>416</v>
      </c>
      <c r="L6" s="158">
        <f>SUM(J6:K6)</f>
        <v>1001</v>
      </c>
      <c r="M6" s="161">
        <f t="shared" si="3"/>
        <v>2002</v>
      </c>
    </row>
    <row r="7" spans="1:23" ht="26.1" customHeight="1">
      <c r="A7" s="114" t="s">
        <v>3</v>
      </c>
      <c r="B7" s="158">
        <v>183</v>
      </c>
      <c r="C7" s="158">
        <v>139</v>
      </c>
      <c r="D7" s="161">
        <f t="shared" si="0"/>
        <v>322</v>
      </c>
      <c r="E7" s="161">
        <f t="shared" si="1"/>
        <v>322</v>
      </c>
      <c r="F7" s="158">
        <v>128</v>
      </c>
      <c r="G7" s="158">
        <v>83</v>
      </c>
      <c r="H7" s="158">
        <f t="shared" si="2"/>
        <v>211</v>
      </c>
      <c r="I7" s="158"/>
      <c r="J7" s="158">
        <f t="shared" ref="J7:J19" si="4">B7+F7</f>
        <v>311</v>
      </c>
      <c r="K7" s="158">
        <f t="shared" ref="K7:K19" si="5">C7+G7</f>
        <v>222</v>
      </c>
      <c r="L7" s="158">
        <f t="shared" ref="L7:L19" si="6">SUM(J7:K7)</f>
        <v>533</v>
      </c>
      <c r="M7" s="161">
        <f t="shared" si="3"/>
        <v>1066</v>
      </c>
      <c r="V7" s="262"/>
    </row>
    <row r="8" spans="1:23" ht="26.1" customHeight="1">
      <c r="A8" s="114" t="s">
        <v>74</v>
      </c>
      <c r="B8" s="158">
        <v>80</v>
      </c>
      <c r="C8" s="158">
        <v>70</v>
      </c>
      <c r="D8" s="161">
        <f t="shared" si="0"/>
        <v>150</v>
      </c>
      <c r="E8" s="161">
        <f t="shared" si="1"/>
        <v>150</v>
      </c>
      <c r="F8" s="158">
        <v>36</v>
      </c>
      <c r="G8" s="158">
        <v>28</v>
      </c>
      <c r="H8" s="158">
        <f t="shared" si="2"/>
        <v>64</v>
      </c>
      <c r="I8" s="158"/>
      <c r="J8" s="158">
        <f t="shared" si="4"/>
        <v>116</v>
      </c>
      <c r="K8" s="158">
        <f t="shared" si="5"/>
        <v>98</v>
      </c>
      <c r="L8" s="158">
        <f t="shared" si="6"/>
        <v>214</v>
      </c>
      <c r="M8" s="161">
        <f t="shared" si="3"/>
        <v>428</v>
      </c>
    </row>
    <row r="9" spans="1:23" ht="26.1" customHeight="1">
      <c r="A9" s="114" t="s">
        <v>58</v>
      </c>
      <c r="B9" s="158">
        <v>2531</v>
      </c>
      <c r="C9" s="158">
        <v>1961</v>
      </c>
      <c r="D9" s="161">
        <f t="shared" si="0"/>
        <v>4492</v>
      </c>
      <c r="E9" s="161">
        <f t="shared" si="1"/>
        <v>4492</v>
      </c>
      <c r="F9" s="158">
        <v>861</v>
      </c>
      <c r="G9" s="158">
        <v>731</v>
      </c>
      <c r="H9" s="158">
        <f t="shared" si="2"/>
        <v>1592</v>
      </c>
      <c r="I9" s="158"/>
      <c r="J9" s="158">
        <f t="shared" si="4"/>
        <v>3392</v>
      </c>
      <c r="K9" s="158">
        <f t="shared" si="5"/>
        <v>2692</v>
      </c>
      <c r="L9" s="158">
        <f t="shared" si="6"/>
        <v>6084</v>
      </c>
      <c r="M9" s="161">
        <f t="shared" si="3"/>
        <v>12168</v>
      </c>
    </row>
    <row r="10" spans="1:23" ht="26.1" customHeight="1">
      <c r="A10" s="114" t="s">
        <v>4</v>
      </c>
      <c r="B10" s="158">
        <v>714</v>
      </c>
      <c r="C10" s="158">
        <v>571</v>
      </c>
      <c r="D10" s="161">
        <f t="shared" si="0"/>
        <v>1285</v>
      </c>
      <c r="E10" s="161">
        <f t="shared" si="1"/>
        <v>1285</v>
      </c>
      <c r="F10" s="158">
        <v>255</v>
      </c>
      <c r="G10" s="158">
        <v>183</v>
      </c>
      <c r="H10" s="158">
        <f t="shared" si="2"/>
        <v>438</v>
      </c>
      <c r="I10" s="158"/>
      <c r="J10" s="158">
        <f t="shared" si="4"/>
        <v>969</v>
      </c>
      <c r="K10" s="158">
        <f t="shared" si="5"/>
        <v>754</v>
      </c>
      <c r="L10" s="158">
        <f t="shared" si="6"/>
        <v>1723</v>
      </c>
      <c r="M10" s="161">
        <f t="shared" si="3"/>
        <v>3446</v>
      </c>
    </row>
    <row r="11" spans="1:23" ht="26.1" customHeight="1">
      <c r="A11" s="114" t="s">
        <v>18</v>
      </c>
      <c r="B11" s="158">
        <v>413</v>
      </c>
      <c r="C11" s="158">
        <v>322</v>
      </c>
      <c r="D11" s="161">
        <f t="shared" si="0"/>
        <v>735</v>
      </c>
      <c r="E11" s="161">
        <f t="shared" si="1"/>
        <v>735</v>
      </c>
      <c r="F11" s="158">
        <v>109</v>
      </c>
      <c r="G11" s="158">
        <v>74</v>
      </c>
      <c r="H11" s="158">
        <f t="shared" si="2"/>
        <v>183</v>
      </c>
      <c r="I11" s="158"/>
      <c r="J11" s="158">
        <f t="shared" si="4"/>
        <v>522</v>
      </c>
      <c r="K11" s="158">
        <f t="shared" si="5"/>
        <v>396</v>
      </c>
      <c r="L11" s="158">
        <f t="shared" si="6"/>
        <v>918</v>
      </c>
      <c r="M11" s="161">
        <f t="shared" si="3"/>
        <v>1836</v>
      </c>
    </row>
    <row r="12" spans="1:23" ht="26.1" customHeight="1">
      <c r="A12" s="114" t="s">
        <v>6</v>
      </c>
      <c r="B12" s="158">
        <v>302</v>
      </c>
      <c r="C12" s="158">
        <v>270</v>
      </c>
      <c r="D12" s="161">
        <f t="shared" si="0"/>
        <v>572</v>
      </c>
      <c r="E12" s="161">
        <f t="shared" si="1"/>
        <v>572</v>
      </c>
      <c r="F12" s="158">
        <v>95</v>
      </c>
      <c r="G12" s="158">
        <v>88</v>
      </c>
      <c r="H12" s="158">
        <f t="shared" si="2"/>
        <v>183</v>
      </c>
      <c r="I12" s="158"/>
      <c r="J12" s="158">
        <f t="shared" si="4"/>
        <v>397</v>
      </c>
      <c r="K12" s="158">
        <f t="shared" si="5"/>
        <v>358</v>
      </c>
      <c r="L12" s="158">
        <f t="shared" si="6"/>
        <v>755</v>
      </c>
      <c r="M12" s="161">
        <f t="shared" si="3"/>
        <v>1510</v>
      </c>
    </row>
    <row r="13" spans="1:23" ht="26.1" customHeight="1">
      <c r="A13" s="114" t="s">
        <v>7</v>
      </c>
      <c r="B13" s="293" t="s">
        <v>141</v>
      </c>
      <c r="C13" s="293" t="s">
        <v>141</v>
      </c>
      <c r="D13" s="293" t="s">
        <v>141</v>
      </c>
      <c r="E13" s="135"/>
      <c r="F13" s="293" t="s">
        <v>141</v>
      </c>
      <c r="G13" s="293" t="s">
        <v>141</v>
      </c>
      <c r="H13" s="293" t="s">
        <v>141</v>
      </c>
      <c r="I13" s="158"/>
      <c r="J13" s="293" t="s">
        <v>141</v>
      </c>
      <c r="K13" s="293" t="s">
        <v>141</v>
      </c>
      <c r="L13" s="293" t="s">
        <v>141</v>
      </c>
      <c r="M13" s="161"/>
    </row>
    <row r="14" spans="1:23" ht="26.1" customHeight="1">
      <c r="A14" s="114" t="s">
        <v>8</v>
      </c>
      <c r="B14" s="158">
        <v>630</v>
      </c>
      <c r="C14" s="158">
        <v>494</v>
      </c>
      <c r="D14" s="161">
        <f t="shared" ref="D14:D19" si="7">SUM(B14:C14)</f>
        <v>1124</v>
      </c>
      <c r="E14" s="161">
        <f t="shared" ref="E14:E20" si="8">SUM(D14)</f>
        <v>1124</v>
      </c>
      <c r="F14" s="158">
        <v>134</v>
      </c>
      <c r="G14" s="158">
        <v>98</v>
      </c>
      <c r="H14" s="158">
        <f t="shared" ref="H14:H20" si="9">SUM(F14:G14)</f>
        <v>232</v>
      </c>
      <c r="I14" s="158"/>
      <c r="J14" s="158">
        <f t="shared" si="4"/>
        <v>764</v>
      </c>
      <c r="K14" s="158">
        <f t="shared" si="5"/>
        <v>592</v>
      </c>
      <c r="L14" s="158">
        <f t="shared" si="6"/>
        <v>1356</v>
      </c>
      <c r="M14" s="161">
        <f t="shared" ref="M14:M20" si="10">SUM(J14:L14)</f>
        <v>2712</v>
      </c>
    </row>
    <row r="15" spans="1:23" ht="26.1" customHeight="1">
      <c r="A15" s="114" t="s">
        <v>9</v>
      </c>
      <c r="B15" s="158">
        <v>412</v>
      </c>
      <c r="C15" s="158">
        <v>356</v>
      </c>
      <c r="D15" s="161">
        <f t="shared" si="7"/>
        <v>768</v>
      </c>
      <c r="E15" s="161">
        <f t="shared" si="8"/>
        <v>768</v>
      </c>
      <c r="F15" s="158">
        <v>107</v>
      </c>
      <c r="G15" s="158">
        <v>84</v>
      </c>
      <c r="H15" s="158">
        <f t="shared" si="9"/>
        <v>191</v>
      </c>
      <c r="I15" s="158"/>
      <c r="J15" s="158">
        <f t="shared" si="4"/>
        <v>519</v>
      </c>
      <c r="K15" s="158">
        <f t="shared" si="5"/>
        <v>440</v>
      </c>
      <c r="L15" s="158">
        <f t="shared" si="6"/>
        <v>959</v>
      </c>
      <c r="M15" s="161">
        <f t="shared" si="10"/>
        <v>1918</v>
      </c>
    </row>
    <row r="16" spans="1:23" ht="26.1" customHeight="1">
      <c r="A16" s="114" t="s">
        <v>10</v>
      </c>
      <c r="B16" s="158">
        <v>184</v>
      </c>
      <c r="C16" s="158">
        <v>150</v>
      </c>
      <c r="D16" s="161">
        <f t="shared" si="7"/>
        <v>334</v>
      </c>
      <c r="E16" s="161">
        <f t="shared" si="8"/>
        <v>334</v>
      </c>
      <c r="F16" s="158">
        <v>66</v>
      </c>
      <c r="G16" s="158">
        <v>65</v>
      </c>
      <c r="H16" s="158">
        <f t="shared" si="9"/>
        <v>131</v>
      </c>
      <c r="I16" s="158"/>
      <c r="J16" s="158">
        <f t="shared" si="4"/>
        <v>250</v>
      </c>
      <c r="K16" s="158">
        <f t="shared" si="5"/>
        <v>215</v>
      </c>
      <c r="L16" s="158">
        <f t="shared" si="6"/>
        <v>465</v>
      </c>
      <c r="M16" s="161">
        <f t="shared" si="10"/>
        <v>930</v>
      </c>
    </row>
    <row r="17" spans="1:22" ht="26.1" customHeight="1">
      <c r="A17" s="114" t="s">
        <v>11</v>
      </c>
      <c r="B17" s="158">
        <v>811</v>
      </c>
      <c r="C17" s="158">
        <v>567</v>
      </c>
      <c r="D17" s="161">
        <f t="shared" si="7"/>
        <v>1378</v>
      </c>
      <c r="E17" s="161">
        <f t="shared" si="8"/>
        <v>1378</v>
      </c>
      <c r="F17" s="158">
        <v>195</v>
      </c>
      <c r="G17" s="158">
        <v>105</v>
      </c>
      <c r="H17" s="158">
        <f t="shared" si="9"/>
        <v>300</v>
      </c>
      <c r="I17" s="158"/>
      <c r="J17" s="158">
        <f t="shared" si="4"/>
        <v>1006</v>
      </c>
      <c r="K17" s="158">
        <f t="shared" si="5"/>
        <v>672</v>
      </c>
      <c r="L17" s="158">
        <f t="shared" si="6"/>
        <v>1678</v>
      </c>
      <c r="M17" s="161">
        <f t="shared" si="10"/>
        <v>3356</v>
      </c>
    </row>
    <row r="18" spans="1:22" ht="26.1" customHeight="1">
      <c r="A18" s="114" t="s">
        <v>12</v>
      </c>
      <c r="B18" s="158">
        <v>28</v>
      </c>
      <c r="C18" s="158">
        <v>38</v>
      </c>
      <c r="D18" s="161">
        <f t="shared" si="7"/>
        <v>66</v>
      </c>
      <c r="E18" s="161">
        <f t="shared" si="8"/>
        <v>66</v>
      </c>
      <c r="F18" s="158">
        <v>80</v>
      </c>
      <c r="G18" s="158">
        <v>53</v>
      </c>
      <c r="H18" s="158">
        <f t="shared" si="9"/>
        <v>133</v>
      </c>
      <c r="I18" s="158"/>
      <c r="J18" s="158">
        <f t="shared" si="4"/>
        <v>108</v>
      </c>
      <c r="K18" s="158">
        <f t="shared" si="5"/>
        <v>91</v>
      </c>
      <c r="L18" s="158">
        <f t="shared" si="6"/>
        <v>199</v>
      </c>
      <c r="M18" s="161">
        <f t="shared" si="10"/>
        <v>398</v>
      </c>
    </row>
    <row r="19" spans="1:22" ht="26.1" customHeight="1" thickBot="1">
      <c r="A19" s="115" t="s">
        <v>13</v>
      </c>
      <c r="B19" s="159">
        <v>1445</v>
      </c>
      <c r="C19" s="159">
        <v>1019</v>
      </c>
      <c r="D19" s="162">
        <f t="shared" si="7"/>
        <v>2464</v>
      </c>
      <c r="E19" s="162">
        <f t="shared" si="8"/>
        <v>2464</v>
      </c>
      <c r="F19" s="159">
        <v>200</v>
      </c>
      <c r="G19" s="159">
        <v>188</v>
      </c>
      <c r="H19" s="159">
        <f t="shared" si="9"/>
        <v>388</v>
      </c>
      <c r="I19" s="159"/>
      <c r="J19" s="158">
        <f t="shared" si="4"/>
        <v>1645</v>
      </c>
      <c r="K19" s="158">
        <f t="shared" si="5"/>
        <v>1207</v>
      </c>
      <c r="L19" s="158">
        <f t="shared" si="6"/>
        <v>2852</v>
      </c>
      <c r="M19" s="162">
        <f t="shared" si="10"/>
        <v>5704</v>
      </c>
    </row>
    <row r="20" spans="1:22" ht="26.1" customHeight="1" thickTop="1" thickBot="1">
      <c r="A20" s="141" t="s">
        <v>112</v>
      </c>
      <c r="B20" s="174">
        <f>SUM(B5:B19)</f>
        <v>9591</v>
      </c>
      <c r="C20" s="174">
        <f>SUM(C5:C19)</f>
        <v>7331</v>
      </c>
      <c r="D20" s="183">
        <f>SUM(D5:D19)</f>
        <v>16922</v>
      </c>
      <c r="E20" s="183">
        <f t="shared" si="8"/>
        <v>16922</v>
      </c>
      <c r="F20" s="174">
        <f>SUM(F5:F19)</f>
        <v>2582</v>
      </c>
      <c r="G20" s="174">
        <f>SUM(G5:G19)</f>
        <v>2044</v>
      </c>
      <c r="H20" s="174">
        <f t="shared" si="9"/>
        <v>4626</v>
      </c>
      <c r="I20" s="174"/>
      <c r="J20" s="174">
        <f>B20+F20</f>
        <v>12173</v>
      </c>
      <c r="K20" s="174">
        <f>C20+G20</f>
        <v>9375</v>
      </c>
      <c r="L20" s="174">
        <f>SUM(J20:K20)</f>
        <v>21548</v>
      </c>
      <c r="M20" s="183">
        <f t="shared" si="10"/>
        <v>43096</v>
      </c>
    </row>
    <row r="21" spans="1:22" s="284" customFormat="1" ht="17.25" customHeight="1" thickTop="1">
      <c r="A21" s="297" t="s">
        <v>146</v>
      </c>
      <c r="B21" s="172"/>
      <c r="C21" s="172"/>
      <c r="D21" s="180"/>
      <c r="E21" s="296"/>
      <c r="F21" s="172"/>
      <c r="G21" s="172"/>
      <c r="H21" s="172"/>
      <c r="I21" s="172"/>
      <c r="J21" s="172"/>
      <c r="K21" s="172"/>
      <c r="L21" s="172"/>
      <c r="M21" s="180"/>
    </row>
    <row r="22" spans="1:22" ht="3" customHeight="1">
      <c r="A22" s="83"/>
      <c r="B22" s="97"/>
      <c r="C22" s="97"/>
      <c r="D22" s="97"/>
      <c r="E22" s="97"/>
    </row>
    <row r="23" spans="1:22" ht="20.25" customHeight="1">
      <c r="A23" s="764" t="s">
        <v>90</v>
      </c>
      <c r="B23" s="764"/>
      <c r="C23" s="764"/>
      <c r="D23" s="764"/>
      <c r="E23" s="95"/>
    </row>
    <row r="24" spans="1:22" ht="5.25" customHeight="1">
      <c r="A24" s="83"/>
      <c r="B24" s="97"/>
      <c r="D24" s="97"/>
      <c r="E24" s="97"/>
    </row>
    <row r="25" spans="1:22" ht="22.5" customHeight="1">
      <c r="A25" s="782" t="s">
        <v>130</v>
      </c>
      <c r="B25" s="782"/>
      <c r="C25" s="782"/>
      <c r="D25" s="796"/>
      <c r="E25" s="796"/>
      <c r="F25" s="166"/>
      <c r="G25" s="166"/>
      <c r="H25" s="166"/>
      <c r="I25" s="166"/>
      <c r="J25" s="796">
        <v>161</v>
      </c>
      <c r="K25" s="796"/>
      <c r="L25" s="166"/>
      <c r="M25" s="166"/>
      <c r="N25" s="166"/>
      <c r="O25" s="166"/>
      <c r="P25" s="166"/>
      <c r="Q25" s="166"/>
      <c r="R25" s="166"/>
      <c r="S25" s="166"/>
      <c r="T25" s="166"/>
      <c r="U25" s="166"/>
      <c r="V25" s="166"/>
    </row>
  </sheetData>
  <mergeCells count="11">
    <mergeCell ref="F3:H3"/>
    <mergeCell ref="I3:I4"/>
    <mergeCell ref="A1:L1"/>
    <mergeCell ref="J25:K25"/>
    <mergeCell ref="J3:L3"/>
    <mergeCell ref="A25:C25"/>
    <mergeCell ref="D25:E25"/>
    <mergeCell ref="A3:A4"/>
    <mergeCell ref="B3:D3"/>
    <mergeCell ref="E3:E4"/>
    <mergeCell ref="A23:D23"/>
  </mergeCells>
  <printOptions horizontalCentered="1"/>
  <pageMargins left="0.66929133858267698" right="0.66929133858267698" top="0.59055118110236204" bottom="0.196850393700787" header="0" footer="0"/>
  <pageSetup paperSize="9" scale="95"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5">
    <tabColor rgb="FF993366"/>
  </sheetPr>
  <dimension ref="A1:T35"/>
  <sheetViews>
    <sheetView rightToLeft="1" view="pageBreakPreview" zoomScaleSheetLayoutView="100" workbookViewId="0">
      <selection activeCell="J25" sqref="J25"/>
    </sheetView>
  </sheetViews>
  <sheetFormatPr defaultRowHeight="12.75"/>
  <cols>
    <col min="1" max="1" width="19.28515625" style="96" customWidth="1"/>
    <col min="2" max="2" width="17.28515625" style="96" customWidth="1"/>
    <col min="3" max="3" width="16.85546875" style="96" customWidth="1"/>
    <col min="4" max="4" width="15.5703125" style="96" customWidth="1"/>
    <col min="5" max="5" width="13.85546875" style="96" customWidth="1"/>
    <col min="6" max="6" width="9" style="96" customWidth="1"/>
    <col min="7" max="16384" width="9.140625" style="96"/>
  </cols>
  <sheetData>
    <row r="1" spans="1:5" ht="36.75" customHeight="1">
      <c r="A1" s="767" t="s">
        <v>543</v>
      </c>
      <c r="B1" s="767"/>
      <c r="C1" s="767"/>
      <c r="D1" s="767"/>
      <c r="E1" s="767"/>
    </row>
    <row r="2" spans="1:5" ht="24" customHeight="1" thickBot="1">
      <c r="A2" s="263" t="s">
        <v>282</v>
      </c>
      <c r="B2" s="263"/>
      <c r="C2" s="263"/>
      <c r="D2" s="263"/>
      <c r="E2" s="263"/>
    </row>
    <row r="3" spans="1:5" ht="24" customHeight="1" thickTop="1">
      <c r="A3" s="769" t="s">
        <v>16</v>
      </c>
      <c r="B3" s="784" t="s">
        <v>549</v>
      </c>
      <c r="C3" s="784"/>
      <c r="D3" s="784"/>
      <c r="E3" s="769" t="s">
        <v>65</v>
      </c>
    </row>
    <row r="4" spans="1:5" ht="28.5" customHeight="1">
      <c r="A4" s="775"/>
      <c r="B4" s="528" t="s">
        <v>544</v>
      </c>
      <c r="C4" s="528" t="s">
        <v>545</v>
      </c>
      <c r="D4" s="528" t="s">
        <v>2</v>
      </c>
      <c r="E4" s="770"/>
    </row>
    <row r="5" spans="1:5" ht="24.95" customHeight="1">
      <c r="A5" s="118" t="s">
        <v>175</v>
      </c>
      <c r="B5" s="352">
        <v>40043</v>
      </c>
      <c r="C5" s="352">
        <v>5569</v>
      </c>
      <c r="D5" s="352">
        <f t="shared" ref="D5:D21" si="0">SUM(B5:C5)</f>
        <v>45612</v>
      </c>
      <c r="E5" s="352">
        <v>20</v>
      </c>
    </row>
    <row r="6" spans="1:5" ht="24.95" customHeight="1">
      <c r="A6" s="114" t="s">
        <v>1</v>
      </c>
      <c r="B6" s="161">
        <v>11120</v>
      </c>
      <c r="C6" s="161">
        <v>4585</v>
      </c>
      <c r="D6" s="161">
        <f t="shared" si="0"/>
        <v>15705</v>
      </c>
      <c r="E6" s="135">
        <v>2</v>
      </c>
    </row>
    <row r="7" spans="1:5" ht="24.95" customHeight="1">
      <c r="A7" s="114" t="s">
        <v>3</v>
      </c>
      <c r="B7" s="161">
        <v>17043</v>
      </c>
      <c r="C7" s="161">
        <v>6525</v>
      </c>
      <c r="D7" s="161">
        <f t="shared" si="0"/>
        <v>23568</v>
      </c>
      <c r="E7" s="135">
        <v>8</v>
      </c>
    </row>
    <row r="8" spans="1:5" ht="24.95" customHeight="1">
      <c r="A8" s="114" t="s">
        <v>167</v>
      </c>
      <c r="B8" s="352">
        <v>23721</v>
      </c>
      <c r="C8" s="352">
        <v>1090</v>
      </c>
      <c r="D8" s="352">
        <f t="shared" si="0"/>
        <v>24811</v>
      </c>
      <c r="E8" s="352">
        <v>1</v>
      </c>
    </row>
    <row r="9" spans="1:5" ht="24.95" customHeight="1">
      <c r="A9" s="114" t="s">
        <v>70</v>
      </c>
      <c r="B9" s="161">
        <v>47035</v>
      </c>
      <c r="C9" s="161">
        <v>3172</v>
      </c>
      <c r="D9" s="161">
        <f t="shared" si="0"/>
        <v>50207</v>
      </c>
      <c r="E9" s="135">
        <v>18</v>
      </c>
    </row>
    <row r="10" spans="1:5" ht="24.95" customHeight="1">
      <c r="A10" s="114" t="s">
        <v>71</v>
      </c>
      <c r="B10" s="161">
        <v>74553</v>
      </c>
      <c r="C10" s="161">
        <v>8211</v>
      </c>
      <c r="D10" s="161">
        <f t="shared" si="0"/>
        <v>82764</v>
      </c>
      <c r="E10" s="135">
        <v>20</v>
      </c>
    </row>
    <row r="11" spans="1:5" ht="24.95" customHeight="1">
      <c r="A11" s="114" t="s">
        <v>4</v>
      </c>
      <c r="B11" s="161">
        <v>35466</v>
      </c>
      <c r="C11" s="161">
        <v>7364</v>
      </c>
      <c r="D11" s="161">
        <f t="shared" si="0"/>
        <v>42830</v>
      </c>
      <c r="E11" s="135">
        <v>4</v>
      </c>
    </row>
    <row r="12" spans="1:5" ht="24.95" customHeight="1">
      <c r="A12" s="114" t="s">
        <v>18</v>
      </c>
      <c r="B12" s="161">
        <v>29499</v>
      </c>
      <c r="C12" s="161">
        <v>2004</v>
      </c>
      <c r="D12" s="161">
        <f t="shared" si="0"/>
        <v>31503</v>
      </c>
      <c r="E12" s="135">
        <v>2</v>
      </c>
    </row>
    <row r="13" spans="1:5" ht="24.95" customHeight="1">
      <c r="A13" s="114" t="s">
        <v>6</v>
      </c>
      <c r="B13" s="161">
        <v>25316</v>
      </c>
      <c r="C13" s="161">
        <v>4834</v>
      </c>
      <c r="D13" s="161">
        <f t="shared" si="0"/>
        <v>30150</v>
      </c>
      <c r="E13" s="135">
        <v>6</v>
      </c>
    </row>
    <row r="14" spans="1:5" ht="24.95" customHeight="1">
      <c r="A14" s="114" t="s">
        <v>176</v>
      </c>
      <c r="B14" s="161">
        <v>15172</v>
      </c>
      <c r="C14" s="161">
        <v>959</v>
      </c>
      <c r="D14" s="161">
        <f t="shared" si="0"/>
        <v>16131</v>
      </c>
      <c r="E14" s="135">
        <v>5</v>
      </c>
    </row>
    <row r="15" spans="1:5" ht="24.95" customHeight="1">
      <c r="A15" s="114" t="s">
        <v>8</v>
      </c>
      <c r="B15" s="161">
        <v>26657</v>
      </c>
      <c r="C15" s="161">
        <v>3385</v>
      </c>
      <c r="D15" s="161">
        <f t="shared" si="0"/>
        <v>30042</v>
      </c>
      <c r="E15" s="135">
        <v>3</v>
      </c>
    </row>
    <row r="16" spans="1:5" ht="24.95" customHeight="1">
      <c r="A16" s="114" t="s">
        <v>9</v>
      </c>
      <c r="B16" s="161">
        <v>21200</v>
      </c>
      <c r="C16" s="161">
        <v>2565</v>
      </c>
      <c r="D16" s="161">
        <f t="shared" si="0"/>
        <v>23765</v>
      </c>
      <c r="E16" s="135">
        <v>28</v>
      </c>
    </row>
    <row r="17" spans="1:20" ht="24.95" customHeight="1">
      <c r="A17" s="114" t="s">
        <v>10</v>
      </c>
      <c r="B17" s="161">
        <v>15038</v>
      </c>
      <c r="C17" s="161">
        <v>110</v>
      </c>
      <c r="D17" s="161">
        <f t="shared" si="0"/>
        <v>15148</v>
      </c>
      <c r="E17" s="135">
        <v>1</v>
      </c>
    </row>
    <row r="18" spans="1:20" ht="24.95" customHeight="1">
      <c r="A18" s="114" t="s">
        <v>11</v>
      </c>
      <c r="B18" s="161">
        <v>43146</v>
      </c>
      <c r="C18" s="161">
        <v>3846</v>
      </c>
      <c r="D18" s="161">
        <f t="shared" si="0"/>
        <v>46992</v>
      </c>
      <c r="E18" s="135">
        <v>8</v>
      </c>
    </row>
    <row r="19" spans="1:20" ht="24.95" customHeight="1">
      <c r="A19" s="114" t="s">
        <v>12</v>
      </c>
      <c r="B19" s="161">
        <v>32350</v>
      </c>
      <c r="C19" s="161">
        <v>3780</v>
      </c>
      <c r="D19" s="161">
        <f t="shared" si="0"/>
        <v>36130</v>
      </c>
      <c r="E19" s="135">
        <v>4</v>
      </c>
    </row>
    <row r="20" spans="1:20" ht="24.95" customHeight="1" thickBot="1">
      <c r="A20" s="115" t="s">
        <v>13</v>
      </c>
      <c r="B20" s="162">
        <v>41698</v>
      </c>
      <c r="C20" s="162">
        <v>5698</v>
      </c>
      <c r="D20" s="162">
        <f t="shared" si="0"/>
        <v>47396</v>
      </c>
      <c r="E20" s="136">
        <v>21</v>
      </c>
    </row>
    <row r="21" spans="1:20" s="308" customFormat="1" ht="24" customHeight="1" thickTop="1" thickBot="1">
      <c r="A21" s="761" t="s">
        <v>112</v>
      </c>
      <c r="B21" s="532">
        <f>SUM(B5:B20)</f>
        <v>499057</v>
      </c>
      <c r="C21" s="532">
        <f>SUM(C5:C20)</f>
        <v>63697</v>
      </c>
      <c r="D21" s="532">
        <f t="shared" si="0"/>
        <v>562754</v>
      </c>
      <c r="E21" s="532">
        <f>SUM(E5:E20)</f>
        <v>151</v>
      </c>
    </row>
    <row r="22" spans="1:20" s="284" customFormat="1" ht="24.95" customHeight="1" thickTop="1">
      <c r="A22" s="113" t="s">
        <v>14</v>
      </c>
      <c r="B22" s="294" t="s">
        <v>141</v>
      </c>
      <c r="C22" s="294" t="s">
        <v>141</v>
      </c>
      <c r="D22" s="704" t="s">
        <v>141</v>
      </c>
      <c r="E22" s="704" t="s">
        <v>141</v>
      </c>
    </row>
    <row r="23" spans="1:20" s="284" customFormat="1" ht="24.95" customHeight="1">
      <c r="A23" s="113" t="s">
        <v>17</v>
      </c>
      <c r="B23" s="294" t="s">
        <v>141</v>
      </c>
      <c r="C23" s="294" t="s">
        <v>141</v>
      </c>
      <c r="D23" s="704" t="s">
        <v>141</v>
      </c>
      <c r="E23" s="704" t="s">
        <v>141</v>
      </c>
    </row>
    <row r="24" spans="1:20" s="284" customFormat="1" ht="24.95" customHeight="1" thickBot="1">
      <c r="A24" s="115" t="s">
        <v>40</v>
      </c>
      <c r="B24" s="630" t="s">
        <v>141</v>
      </c>
      <c r="C24" s="630" t="s">
        <v>141</v>
      </c>
      <c r="D24" s="631" t="s">
        <v>141</v>
      </c>
      <c r="E24" s="631" t="s">
        <v>141</v>
      </c>
    </row>
    <row r="25" spans="1:20" s="284" customFormat="1" ht="22.5" customHeight="1" thickTop="1" thickBot="1">
      <c r="A25" s="705" t="s">
        <v>112</v>
      </c>
      <c r="B25" s="505" t="s">
        <v>141</v>
      </c>
      <c r="C25" s="505" t="s">
        <v>141</v>
      </c>
      <c r="D25" s="505" t="s">
        <v>141</v>
      </c>
      <c r="E25" s="505" t="s">
        <v>141</v>
      </c>
    </row>
    <row r="26" spans="1:20" s="533" customFormat="1" ht="22.5" customHeight="1" thickTop="1" thickBot="1">
      <c r="A26" s="703" t="s">
        <v>113</v>
      </c>
      <c r="B26" s="532">
        <v>499057</v>
      </c>
      <c r="C26" s="532">
        <v>63697</v>
      </c>
      <c r="D26" s="532">
        <f t="shared" ref="D26" si="1">SUM(B26:C26)</f>
        <v>562754</v>
      </c>
      <c r="E26" s="532">
        <v>151</v>
      </c>
    </row>
    <row r="27" spans="1:20" s="284" customFormat="1" ht="12" customHeight="1" thickTop="1">
      <c r="A27" s="241"/>
      <c r="B27" s="172"/>
      <c r="C27" s="172"/>
      <c r="D27" s="172"/>
      <c r="E27" s="172"/>
    </row>
    <row r="28" spans="1:20" s="284" customFormat="1" ht="18.75" customHeight="1">
      <c r="A28" s="702" t="s">
        <v>165</v>
      </c>
      <c r="B28" s="122"/>
      <c r="C28" s="122"/>
      <c r="D28" s="122"/>
      <c r="E28" s="122"/>
      <c r="F28" s="122"/>
      <c r="G28" s="122"/>
      <c r="H28" s="122"/>
      <c r="I28" s="122"/>
      <c r="J28" s="122"/>
      <c r="K28" s="122"/>
      <c r="L28" s="122"/>
      <c r="M28" s="122"/>
      <c r="N28" s="122"/>
      <c r="O28" s="122"/>
      <c r="P28" s="122"/>
      <c r="Q28" s="122"/>
      <c r="R28" s="122"/>
      <c r="S28" s="122"/>
      <c r="T28" s="122"/>
    </row>
    <row r="29" spans="1:20" ht="9.75" customHeight="1">
      <c r="A29" s="765"/>
      <c r="B29" s="765"/>
      <c r="C29" s="765"/>
      <c r="D29" s="765"/>
      <c r="E29" s="765"/>
      <c r="F29" s="765"/>
      <c r="G29" s="765"/>
      <c r="H29" s="765"/>
      <c r="I29" s="765"/>
      <c r="J29" s="765"/>
      <c r="K29" s="765"/>
      <c r="L29" s="765"/>
      <c r="M29" s="765"/>
      <c r="N29" s="765"/>
      <c r="O29" s="765"/>
    </row>
    <row r="30" spans="1:20" s="178" customFormat="1" ht="21" customHeight="1">
      <c r="A30" s="764" t="s">
        <v>240</v>
      </c>
      <c r="B30" s="764"/>
      <c r="C30" s="764"/>
      <c r="D30" s="764"/>
      <c r="E30" s="764"/>
      <c r="F30" s="122"/>
      <c r="G30" s="122"/>
      <c r="H30" s="122"/>
      <c r="I30" s="122"/>
      <c r="J30" s="122"/>
      <c r="K30" s="122"/>
      <c r="L30" s="122"/>
      <c r="M30" s="122"/>
      <c r="N30" s="122"/>
      <c r="O30" s="122"/>
    </row>
    <row r="31" spans="1:20" s="284" customFormat="1" ht="15" customHeight="1">
      <c r="A31" s="701"/>
      <c r="B31" s="701"/>
      <c r="C31" s="701"/>
      <c r="D31" s="701"/>
      <c r="E31" s="701"/>
      <c r="F31" s="122"/>
      <c r="G31" s="122"/>
      <c r="H31" s="122"/>
      <c r="I31" s="122"/>
      <c r="J31" s="122"/>
      <c r="K31" s="122"/>
      <c r="L31" s="122"/>
      <c r="M31" s="122"/>
      <c r="N31" s="122"/>
      <c r="O31" s="122"/>
    </row>
    <row r="32" spans="1:20" s="284" customFormat="1" ht="15" customHeight="1">
      <c r="A32" s="701"/>
      <c r="B32" s="701"/>
      <c r="C32" s="701"/>
      <c r="D32" s="701"/>
      <c r="E32" s="701"/>
      <c r="F32" s="122"/>
      <c r="G32" s="122"/>
      <c r="H32" s="122"/>
      <c r="I32" s="122"/>
      <c r="J32" s="122"/>
      <c r="K32" s="122"/>
      <c r="L32" s="122"/>
      <c r="M32" s="122"/>
      <c r="N32" s="122"/>
      <c r="O32" s="122"/>
    </row>
    <row r="33" spans="1:15" s="284" customFormat="1" ht="22.5" customHeight="1">
      <c r="A33" s="518"/>
      <c r="B33" s="518"/>
      <c r="C33" s="518"/>
      <c r="D33" s="518"/>
      <c r="E33" s="518"/>
      <c r="F33" s="122"/>
      <c r="G33" s="122"/>
      <c r="H33" s="122"/>
      <c r="I33" s="122"/>
      <c r="J33" s="122"/>
      <c r="K33" s="122"/>
      <c r="L33" s="122"/>
      <c r="M33" s="122"/>
      <c r="N33" s="122"/>
      <c r="O33" s="122"/>
    </row>
    <row r="34" spans="1:15" ht="18" customHeight="1">
      <c r="A34" s="485"/>
      <c r="B34" s="485"/>
      <c r="C34" s="485"/>
      <c r="D34" s="485"/>
      <c r="E34" s="485"/>
    </row>
    <row r="35" spans="1:15" ht="18.75" customHeight="1">
      <c r="A35" s="778" t="s">
        <v>130</v>
      </c>
      <c r="B35" s="778"/>
      <c r="C35" s="185"/>
      <c r="D35" s="185"/>
      <c r="E35" s="689">
        <v>37</v>
      </c>
    </row>
  </sheetData>
  <mergeCells count="7">
    <mergeCell ref="A35:B35"/>
    <mergeCell ref="A1:E1"/>
    <mergeCell ref="A3:A4"/>
    <mergeCell ref="B3:D3"/>
    <mergeCell ref="E3:E4"/>
    <mergeCell ref="A29:O29"/>
    <mergeCell ref="A30:E30"/>
  </mergeCells>
  <printOptions horizontalCentered="1"/>
  <pageMargins left="0.6692913385826772" right="0.6692913385826772" top="0.59055118110236227" bottom="0.1968503937007874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44</vt:i4>
      </vt:variant>
      <vt:variant>
        <vt:lpstr>نطاقات تمت تسميتها</vt:lpstr>
      </vt:variant>
      <vt:variant>
        <vt:i4>43</vt:i4>
      </vt:variant>
    </vt:vector>
  </HeadingPairs>
  <TitlesOfParts>
    <vt:vector size="87" baseType="lpstr">
      <vt:lpstr>1</vt:lpstr>
      <vt:lpstr>2 </vt:lpstr>
      <vt:lpstr> تابع (2)</vt:lpstr>
      <vt:lpstr>3</vt:lpstr>
      <vt:lpstr>تابع3</vt:lpstr>
      <vt:lpstr>4</vt:lpstr>
      <vt:lpstr>5</vt:lpstr>
      <vt:lpstr>33333333</vt:lpstr>
      <vt:lpstr>6</vt:lpstr>
      <vt:lpstr>7 </vt:lpstr>
      <vt:lpstr>8</vt:lpstr>
      <vt:lpstr>9</vt:lpstr>
      <vt:lpstr>10</vt:lpstr>
      <vt:lpstr>11</vt:lpstr>
      <vt:lpstr>12</vt:lpstr>
      <vt:lpstr>13</vt:lpstr>
      <vt:lpstr>14</vt:lpstr>
      <vt:lpstr>15</vt:lpstr>
      <vt:lpstr>16</vt:lpstr>
      <vt:lpstr>17</vt:lpstr>
      <vt:lpstr>18</vt:lpstr>
      <vt:lpstr>19</vt:lpstr>
      <vt:lpstr>21&amp;20</vt:lpstr>
      <vt:lpstr>23&amp;22</vt:lpstr>
      <vt:lpstr>25&amp;24</vt:lpstr>
      <vt:lpstr>26</vt:lpstr>
      <vt:lpstr>27</vt:lpstr>
      <vt:lpstr>28</vt:lpstr>
      <vt:lpstr>29</vt:lpstr>
      <vt:lpstr>30</vt:lpstr>
      <vt:lpstr>32&amp;31</vt:lpstr>
      <vt:lpstr>34&amp;33</vt:lpstr>
      <vt:lpstr>36&amp;35</vt:lpstr>
      <vt:lpstr>37</vt:lpstr>
      <vt:lpstr>38</vt:lpstr>
      <vt:lpstr>39</vt:lpstr>
      <vt:lpstr>40</vt:lpstr>
      <vt:lpstr>41</vt:lpstr>
      <vt:lpstr>42</vt:lpstr>
      <vt:lpstr>00</vt:lpstr>
      <vt:lpstr>000</vt:lpstr>
      <vt:lpstr>43</vt:lpstr>
      <vt:lpstr>16666666</vt:lpstr>
      <vt:lpstr>ورقة1</vt:lpstr>
      <vt:lpstr>' تابع (2)'!Print_Area</vt:lpstr>
      <vt:lpstr>'00'!Print_Area</vt:lpstr>
      <vt:lpstr>'000'!Print_Area</vt:lpstr>
      <vt:lpstr>'1'!Print_Area</vt:lpstr>
      <vt:lpstr>'10'!Print_Area</vt:lpstr>
      <vt:lpstr>'11'!Print_Area</vt:lpstr>
      <vt:lpstr>'12'!Print_Area</vt:lpstr>
      <vt:lpstr>'13'!Print_Area</vt:lpstr>
      <vt:lpstr>'14'!Print_Area</vt:lpstr>
      <vt:lpstr>'15'!Print_Area</vt:lpstr>
      <vt:lpstr>'16'!Print_Area</vt:lpstr>
      <vt:lpstr>'16666666'!Print_Area</vt:lpstr>
      <vt:lpstr>'17'!Print_Area</vt:lpstr>
      <vt:lpstr>'18'!Print_Area</vt:lpstr>
      <vt:lpstr>'19'!Print_Area</vt:lpstr>
      <vt:lpstr>'2 '!Print_Area</vt:lpstr>
      <vt:lpstr>'21&amp;20'!Print_Area</vt:lpstr>
      <vt:lpstr>'23&amp;22'!Print_Area</vt:lpstr>
      <vt:lpstr>'25&amp;24'!Print_Area</vt:lpstr>
      <vt:lpstr>'26'!Print_Area</vt:lpstr>
      <vt:lpstr>'27'!Print_Area</vt:lpstr>
      <vt:lpstr>'28'!Print_Area</vt:lpstr>
      <vt:lpstr>'29'!Print_Area</vt:lpstr>
      <vt:lpstr>'3'!Print_Area</vt:lpstr>
      <vt:lpstr>'30'!Print_Area</vt:lpstr>
      <vt:lpstr>'32&amp;31'!Print_Area</vt:lpstr>
      <vt:lpstr>'33333333'!Print_Area</vt:lpstr>
      <vt:lpstr>'34&amp;33'!Print_Area</vt:lpstr>
      <vt:lpstr>'36&amp;35'!Print_Area</vt:lpstr>
      <vt:lpstr>'37'!Print_Area</vt:lpstr>
      <vt:lpstr>'38'!Print_Area</vt:lpstr>
      <vt:lpstr>'39'!Print_Area</vt:lpstr>
      <vt:lpstr>'4'!Print_Area</vt:lpstr>
      <vt:lpstr>'40'!Print_Area</vt:lpstr>
      <vt:lpstr>'41'!Print_Area</vt:lpstr>
      <vt:lpstr>'42'!Print_Area</vt:lpstr>
      <vt:lpstr>'43'!Print_Area</vt:lpstr>
      <vt:lpstr>'5'!Print_Area</vt:lpstr>
      <vt:lpstr>'6'!Print_Area</vt:lpstr>
      <vt:lpstr>'7 '!Print_Area</vt:lpstr>
      <vt:lpstr>'8'!Print_Area</vt:lpstr>
      <vt:lpstr>'9'!Print_Area</vt:lpstr>
      <vt:lpstr>تابع3!Print_Area</vt:lpstr>
    </vt:vector>
  </TitlesOfParts>
  <Company>planning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meth</dc:creator>
  <cp:lastModifiedBy>Nada Hadi</cp:lastModifiedBy>
  <cp:lastPrinted>2019-11-06T08:56:33Z</cp:lastPrinted>
  <dcterms:created xsi:type="dcterms:W3CDTF">2004-12-06T16:48:04Z</dcterms:created>
  <dcterms:modified xsi:type="dcterms:W3CDTF">2019-11-06T08:56:53Z</dcterms:modified>
</cp:coreProperties>
</file>